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15" activeTab="15"/>
  </bookViews>
  <sheets>
    <sheet name="TT" sheetId="1" r:id="rId1"/>
    <sheet name="01" sheetId="2" r:id="rId2"/>
    <sheet name="PT01" sheetId="3" r:id="rId3"/>
    <sheet name="02" sheetId="4" r:id="rId4"/>
    <sheet name="PT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12" sheetId="15" r:id="rId15"/>
    <sheet name="PLChuaDieuKien" sheetId="16" r:id="rId16"/>
  </sheets>
  <externalReferences>
    <externalReference r:id="rId19"/>
    <externalReference r:id="rId20"/>
    <externalReference r:id="rId21"/>
    <externalReference r:id="rId22"/>
    <externalReference r:id="rId23"/>
  </externalReferences>
  <definedNames>
    <definedName name="_xlnm.Print_Area" localSheetId="1">'01'!$A$1:$U$41</definedName>
    <definedName name="_xlnm.Print_Area" localSheetId="3">'02'!$A$1:$U$41</definedName>
    <definedName name="_xlnm.Print_Area" localSheetId="5">'03'!$A$1:$U$22</definedName>
    <definedName name="_xlnm.Print_Area" localSheetId="6">'04'!$A$1:$U$52</definedName>
    <definedName name="_xlnm.Print_Area" localSheetId="7">'05'!$A$1:$U$52</definedName>
    <definedName name="_xlnm.Print_Area" localSheetId="8">'06'!$A$1:$J$23</definedName>
    <definedName name="_xlnm.Print_Area" localSheetId="9">'07'!$A$1:$J$24</definedName>
    <definedName name="_xlnm.Print_Area" localSheetId="10">'08'!$A$1:$W$26</definedName>
    <definedName name="_xlnm.Print_Area" localSheetId="12">'10'!$A$1:$X$24</definedName>
    <definedName name="_xlnm.Print_Area" localSheetId="13">'11'!$A$1:$T$24</definedName>
    <definedName name="_xlnm.Print_Area" localSheetId="14">'12'!$A$1:$V$23</definedName>
    <definedName name="_xlnm.Print_Area" localSheetId="15">'PLChuaDieuKien'!$A$1:$J$33</definedName>
    <definedName name="_xlnm.Print_Area" localSheetId="2">'PT01'!$A$1:$D$36</definedName>
    <definedName name="_xlnm.Print_Area" localSheetId="4">'PT02'!$A$1:$D$36</definedName>
    <definedName name="_xlnm.Print_Area" localSheetId="0">'TT'!$A$1:$C$15</definedName>
    <definedName name="_xlnm.Print_Titles" localSheetId="15">'PLChuaDieuKien'!$4:$5</definedName>
    <definedName name="_xlnm.Print_Titles" localSheetId="2">'PT01'!$2:$2</definedName>
    <definedName name="_xlnm.Print_Titles" localSheetId="4">'PT02'!$2:$2</definedName>
  </definedNames>
  <calcPr fullCalcOnLoad="1"/>
</workbook>
</file>

<file path=xl/sharedStrings.xml><?xml version="1.0" encoding="utf-8"?>
<sst xmlns="http://schemas.openxmlformats.org/spreadsheetml/2006/main" count="1084" uniqueCount="375">
  <si>
    <t xml:space="preserve">Biểu số: 04/TK-THA
Ban hành theo TT số: 06/2019/TT-BTP
ngày 21 tháng 11 năm 2019
Ngày nhận báo cáo: </t>
  </si>
  <si>
    <t>Đơn vị tính: Bản án, quyết định, việc và %</t>
  </si>
  <si>
    <t>STT</t>
  </si>
  <si>
    <t>Tên chỉ tiêu</t>
  </si>
  <si>
    <t>Tổng số  bản án, quyết định đã nhận</t>
  </si>
  <si>
    <t>Tổng số giải quyết</t>
  </si>
  <si>
    <t>Chia ra:</t>
  </si>
  <si>
    <t>Ủy thác thi hành án</t>
  </si>
  <si>
    <t>Thu hồi, hủy quyết định THA</t>
  </si>
  <si>
    <t>Tổng số phải thi hành</t>
  </si>
  <si>
    <t xml:space="preserve">Số chuyển kỳ sau </t>
  </si>
  <si>
    <t>Tỷ lệ thi hành xong trong số có điều kiện</t>
  </si>
  <si>
    <t>Năm trước chuyển sang (trừ số đã chuyển sổ theo dõi riêng)</t>
  </si>
  <si>
    <t>Thụ lý mới</t>
  </si>
  <si>
    <t>Tổng số có điều kiện thi hành</t>
  </si>
  <si>
    <t>Chưa có điều kiện (trừ số đã chuyển sổ theo dõi riêng)</t>
  </si>
  <si>
    <t>Hoãn thi hành án (trừ điểm c k1, Đ 48)</t>
  </si>
  <si>
    <t xml:space="preserve">Tạm đình chỉ thi hành án </t>
  </si>
  <si>
    <t>Tổng số thi hành xong</t>
  </si>
  <si>
    <t>Đang thi hành</t>
  </si>
  <si>
    <t>Hoãn theo điểm c k1, Đ 48</t>
  </si>
  <si>
    <t>Trường hợp khác</t>
  </si>
  <si>
    <t>Thi hành xong</t>
  </si>
  <si>
    <t xml:space="preserve">Đình chỉ </t>
  </si>
  <si>
    <t>A</t>
  </si>
  <si>
    <t>1</t>
  </si>
  <si>
    <t>2</t>
  </si>
  <si>
    <t>3</t>
  </si>
  <si>
    <t>4</t>
  </si>
  <si>
    <t>5</t>
  </si>
  <si>
    <t>6</t>
  </si>
  <si>
    <t>7</t>
  </si>
  <si>
    <t>8</t>
  </si>
  <si>
    <t>9</t>
  </si>
  <si>
    <t>10</t>
  </si>
  <si>
    <t>11</t>
  </si>
  <si>
    <t>12</t>
  </si>
  <si>
    <t>13</t>
  </si>
  <si>
    <t>14</t>
  </si>
  <si>
    <t>15</t>
  </si>
  <si>
    <t>16</t>
  </si>
  <si>
    <t>17</t>
  </si>
  <si>
    <t>18</t>
  </si>
  <si>
    <t>19</t>
  </si>
  <si>
    <t>Tổng số</t>
  </si>
  <si>
    <t xml:space="preserve"> </t>
  </si>
  <si>
    <t>I</t>
  </si>
  <si>
    <t>Chu Văn Quý</t>
  </si>
  <si>
    <t>Ngô Thị Hồng Nhung</t>
  </si>
  <si>
    <t>Vũ Ngọc Phương</t>
  </si>
  <si>
    <t>II</t>
  </si>
  <si>
    <t>CÁC CHI CỤC THADS</t>
  </si>
  <si>
    <t>Chi cục Thi hành án dân sự Huyện Lý Nhân</t>
  </si>
  <si>
    <t>Trần Khánh Dư</t>
  </si>
  <si>
    <t>Bùi Trọng Tiến</t>
  </si>
  <si>
    <t>Đỗ Thị Thu Hằng</t>
  </si>
  <si>
    <t>Nguyễn Xuân Thắng</t>
  </si>
  <si>
    <t>Chi cục Thi hành án dân sự Huyện Bình Lục</t>
  </si>
  <si>
    <t>Trương Văn Tuấn</t>
  </si>
  <si>
    <t>Nguyễn Lập Thuấn</t>
  </si>
  <si>
    <t>Tạ Đình Quang</t>
  </si>
  <si>
    <t>Lữ Thị Minh Châu</t>
  </si>
  <si>
    <t>Chi cục Thi hành án dân sự Huyện Duy Tiên</t>
  </si>
  <si>
    <t>Trần Văn Hoàng</t>
  </si>
  <si>
    <t>Nguyễn Thị Hoài</t>
  </si>
  <si>
    <t>Hoàng Long</t>
  </si>
  <si>
    <t>Đỗ Hoàng Hải</t>
  </si>
  <si>
    <t>Chi cục Thi hành án dân sự Huyện Kim Bảng</t>
  </si>
  <si>
    <t>Ngô Đình Quyết</t>
  </si>
  <si>
    <t>Vũ Văn Duyến</t>
  </si>
  <si>
    <t>Đỗ Thị Hoàn</t>
  </si>
  <si>
    <t>Nguyễn Minh Trường</t>
  </si>
  <si>
    <t>Phan Thị Ngọc Lan</t>
  </si>
  <si>
    <t>Chi cục Thi hành án dân sự Huyện Thanh Liêm</t>
  </si>
  <si>
    <t>Vũ Thi Ninh</t>
  </si>
  <si>
    <t>Nguyễn Trung Chính</t>
  </si>
  <si>
    <t>Chi cục Thi hành án dân sự Thành phố Phủ Lý</t>
  </si>
  <si>
    <t>Vũ Quang Hiệp</t>
  </si>
  <si>
    <t>Phạm Thị Thu Hà</t>
  </si>
  <si>
    <t>Nguyễn Quốc Thuận</t>
  </si>
  <si>
    <t>Lê Quốc Huy</t>
  </si>
  <si>
    <t>Đồng Hữu Trung</t>
  </si>
  <si>
    <t>Nguyễn Thị Hồng Vân</t>
  </si>
  <si>
    <t>NGƯỜI LẬP BIỂU</t>
  </si>
  <si>
    <t xml:space="preserve">Biểu số: 05/TK-THA
Ban hành theo TT số: 06/2019/TT-BTP
ngày 21 tháng 11 năm 2019
Ngày nhận báo cáo: </t>
  </si>
  <si>
    <t>Đơn vị tính: 1.000 VNĐ và %</t>
  </si>
  <si>
    <t>Thu hồi, sửa, hủy quyết định THA</t>
  </si>
  <si>
    <t>Giảm nghĩa vụ thi hành án</t>
  </si>
  <si>
    <t>Tổng số</t>
  </si>
  <si>
    <t>CỤC THI HÀNH ÁN DS</t>
  </si>
  <si>
    <t>Nguyễn Minh Tuấn</t>
  </si>
  <si>
    <t>Vũ Văn Khánh</t>
  </si>
  <si>
    <t xml:space="preserve">Biểu số: 01/TK-THA
Ban hành theo TT số: 06/2019/TT-BTP
ngày 21 tháng 11 năm 2019
Ngày nhận báo cáo: </t>
  </si>
  <si>
    <t>Thu hồi,  hủy quyết định THA</t>
  </si>
  <si>
    <t>Tổng số việc chủ động</t>
  </si>
  <si>
    <t>Dân sự</t>
  </si>
  <si>
    <t>Kinh doanh, thương mại</t>
  </si>
  <si>
    <t>Tín dụng</t>
  </si>
  <si>
    <t>DS trong hình sự  (tội phạm chức vụ)</t>
  </si>
  <si>
    <t>DS trong hình sự (các tội XPTrTQLKT)</t>
  </si>
  <si>
    <t>DS trong hình sự (khác)</t>
  </si>
  <si>
    <t>DS trong hành chính</t>
  </si>
  <si>
    <t>Hôn nhân và gia đình</t>
  </si>
  <si>
    <t>Lao động</t>
  </si>
  <si>
    <t>Phá sản</t>
  </si>
  <si>
    <t>Trọng tài Thương mại</t>
  </si>
  <si>
    <t>Vụ việc cạnh tranh</t>
  </si>
  <si>
    <t>Loại khác</t>
  </si>
  <si>
    <t>Tổng số việc theo yêu cầu</t>
  </si>
  <si>
    <t xml:space="preserve">PHÂN TÍCH MỘT SỐ CHỈ TIÊU VIỆC 
THI HÀNH ÁN DÂN SỰ </t>
  </si>
  <si>
    <t>Chỉ tiêu</t>
  </si>
  <si>
    <t>Chủ động</t>
  </si>
  <si>
    <t>Theo yêu cầu</t>
  </si>
  <si>
    <t xml:space="preserve">Số đình chỉ thi hành án </t>
  </si>
  <si>
    <t>1.1</t>
  </si>
  <si>
    <t>Điểm a khoản 1 Điều 50</t>
  </si>
  <si>
    <t>1.2</t>
  </si>
  <si>
    <t>Điểm b khoản 1 Điều 50</t>
  </si>
  <si>
    <t>1.3</t>
  </si>
  <si>
    <t>Điểm c khoản 1 Điều 50</t>
  </si>
  <si>
    <t>1.4</t>
  </si>
  <si>
    <t>Điểm d khoản 1 Điều 50</t>
  </si>
  <si>
    <t>1.5</t>
  </si>
  <si>
    <t>Điểm đ khoản 1 Điều 50</t>
  </si>
  <si>
    <t>1.6</t>
  </si>
  <si>
    <t>Điểm e khoản 1 Điều 50</t>
  </si>
  <si>
    <t>1.7</t>
  </si>
  <si>
    <t>Điểm g khoản 1 Điều 50</t>
  </si>
  <si>
    <t>1.8</t>
  </si>
  <si>
    <t>Điểm h khoản 1 Điều 50</t>
  </si>
  <si>
    <t>2.1</t>
  </si>
  <si>
    <t>Tạm dừng thi hành án để giải quyết khiếu nại</t>
  </si>
  <si>
    <t>2.2</t>
  </si>
  <si>
    <t>Đang trong thời gian tự nguyện thi hành án</t>
  </si>
  <si>
    <t>2.3</t>
  </si>
  <si>
    <t>Đang trong thời gian chờ ý kiến của cơ quan có thẩm quyền</t>
  </si>
  <si>
    <t xml:space="preserve">Số hoãn thi hành án </t>
  </si>
  <si>
    <t>3.1</t>
  </si>
  <si>
    <t>Điểm a khoản 1 Điều 48</t>
  </si>
  <si>
    <t>3.2</t>
  </si>
  <si>
    <t>Điểm b khoản 1 Điều 48</t>
  </si>
  <si>
    <t>3.3</t>
  </si>
  <si>
    <t>Điểm c khoản 1 Điều 48</t>
  </si>
  <si>
    <t>3.4</t>
  </si>
  <si>
    <t>Điểm d khoản 1 Điều 48</t>
  </si>
  <si>
    <t>3.5</t>
  </si>
  <si>
    <t>Điểm đ khoản 1 Điều 48</t>
  </si>
  <si>
    <t>3.6</t>
  </si>
  <si>
    <t>Điểm e khoản 1 Điều 48</t>
  </si>
  <si>
    <t>3.7</t>
  </si>
  <si>
    <t>Điểm g khoản 1 Điều 48</t>
  </si>
  <si>
    <t>3.8</t>
  </si>
  <si>
    <t>Điểm h khoản 1 Điều 48</t>
  </si>
  <si>
    <t>3.9</t>
  </si>
  <si>
    <t>Khoản 2 Điều 48</t>
  </si>
  <si>
    <t>Số tạm đình chỉ thi hành án</t>
  </si>
  <si>
    <t>4.1</t>
  </si>
  <si>
    <t>Khoản 1 Điều 49</t>
  </si>
  <si>
    <t>4.2</t>
  </si>
  <si>
    <t>Khoản 2 Điều 49</t>
  </si>
  <si>
    <t>Số chưa có điều kiện theo Điều 44a</t>
  </si>
  <si>
    <t>5.1</t>
  </si>
  <si>
    <t>Điểm a khoản 1 Điều 44a</t>
  </si>
  <si>
    <t>5.2</t>
  </si>
  <si>
    <t>Điểm b khoản 1 Điều 44a</t>
  </si>
  <si>
    <t>5.3</t>
  </si>
  <si>
    <t>Điểm c khoản 1 Điều 44a</t>
  </si>
  <si>
    <t>5.4</t>
  </si>
  <si>
    <t>Trường hợp chưa có điều kiện khác</t>
  </si>
  <si>
    <t>Số chưa có điều kiện đã chuyển sổ theo dõi riêng</t>
  </si>
  <si>
    <t>*Ghi chú: Mục (6) Số chưa có điều kiện đã chuyển sổ theo dõi riêng có sổ theo dõi và danh sách cụ thể được quản lý tại các cơ quan Thi hành án dân sự, cơ quan quản lý thi hành án dân sự.</t>
  </si>
  <si>
    <t>* Các ô bôi vàng không thực hiện thống kê</t>
  </si>
  <si>
    <t xml:space="preserve">Biểu số: 02/TK-THA
Ban hành theo TT số: 06/2019/TT-BTP
ngày 21 tháng 11 năm 2019
Ngày nhận báo cáo: </t>
  </si>
  <si>
    <t>PHÂN TÍCH MỘT SỐ CHỈ TIÊU TIỀN
THI HÀNH ÁN DÂN SỰ</t>
  </si>
  <si>
    <t>Trần Đức Toản</t>
  </si>
  <si>
    <t xml:space="preserve">Biểu số: 09/TK-THA
Ban hành theo TT số: 06/2019/TT-BTP
ngày 21 tháng 11 năm 2019
Ngày nhận báo cáo: </t>
  </si>
  <si>
    <r>
      <t>TIẾP CÔNG DÂN TRONG THI HÀNH ÁN DÂN SỰ
10</t>
    </r>
    <r>
      <rPr>
        <sz val="13"/>
        <rFont val="Times New Roman"/>
        <family val="1"/>
      </rPr>
      <t xml:space="preserve"> tháng/năm 2020</t>
    </r>
  </si>
  <si>
    <t xml:space="preserve">Đơn vị tính: Việc, Đoàn và Lượt </t>
  </si>
  <si>
    <t>Tổng</t>
  </si>
  <si>
    <t>Đoàn đông người</t>
  </si>
  <si>
    <t>Lãnh đạo cơ quan tiếp</t>
  </si>
  <si>
    <t>Số việc tiếp nhận (việc)</t>
  </si>
  <si>
    <t>Kết quả giải quyết số việc thuộc thẩm quyền</t>
  </si>
  <si>
    <t>Chia theo nội dung</t>
  </si>
  <si>
    <t>Chia theo thẩm quyền</t>
  </si>
  <si>
    <t>Số lượt</t>
  </si>
  <si>
    <t>Số người</t>
  </si>
  <si>
    <t>Số vụ việc</t>
  </si>
  <si>
    <t>Số đoàn</t>
  </si>
  <si>
    <t>Khiếu nại</t>
  </si>
  <si>
    <t>Tố cáo</t>
  </si>
  <si>
    <t>Kiến nghị, phản ánh</t>
  </si>
  <si>
    <t>Thuộc thẩm quyền</t>
  </si>
  <si>
    <t>Khác</t>
  </si>
  <si>
    <t>Số đã giải quyết</t>
  </si>
  <si>
    <t>Số chưa giải quyết chuyển kỳ sau</t>
  </si>
  <si>
    <t>Cục Thi hành án DS Hà Nam</t>
  </si>
  <si>
    <t>Các Chi cục THADS</t>
  </si>
  <si>
    <t>Chi cục Thi hành án TP Phủ Lý</t>
  </si>
  <si>
    <t>Chi cục Thi hành án TX Duy Tiên</t>
  </si>
  <si>
    <t>Chi cục Thi hành án Bình Lục</t>
  </si>
  <si>
    <t>Chi cục Thi hành án Thanh Liêm</t>
  </si>
  <si>
    <t>Chi cục Thi hành án Lý Nhân</t>
  </si>
  <si>
    <t>Chi cục Thi hành án Kim Bảng</t>
  </si>
  <si>
    <t>PHỤ LỤC THEO DÕI SỐ CHUYỂN THEO DÕI RIÊNG</t>
  </si>
  <si>
    <t>Đơn vị tính: việc và 1.000 đồng</t>
  </si>
  <si>
    <t>TT</t>
  </si>
  <si>
    <t>Tiêu chí</t>
  </si>
  <si>
    <t>Việc</t>
  </si>
  <si>
    <t>Tiền</t>
  </si>
  <si>
    <t>Năm trước chuyển sang (chưa trừ theo dõi riêng)</t>
  </si>
  <si>
    <t>Chưa có điều kiện (chưa trừ  theo dõi riêng)</t>
  </si>
  <si>
    <t>Chuyển theo dõi riêng</t>
  </si>
  <si>
    <t>Thông tin chung biểu mẫu</t>
  </si>
  <si>
    <t>Thay đổi thông tin cột C để điền thông tin vào các biểu mẫu</t>
  </si>
  <si>
    <t>Đơn vị báo cáo</t>
  </si>
  <si>
    <t>Đơn vị  báo cáo: Cục THADS tỉnh Hà Nam
Đơn vị nhận báo cáo: Tổng Cục THADS</t>
  </si>
  <si>
    <t>Lãnh đạo</t>
  </si>
  <si>
    <t>Họ tên người ký</t>
  </si>
  <si>
    <t xml:space="preserve">Ngày ký </t>
  </si>
  <si>
    <t xml:space="preserve">Chức danh </t>
  </si>
  <si>
    <t>PHÓ CỤC TRƯỞNG</t>
  </si>
  <si>
    <t>Người lập biểu</t>
  </si>
  <si>
    <t>Họ tên người lập biểu</t>
  </si>
  <si>
    <t>Kỳ báo cáo</t>
  </si>
  <si>
    <t>Lưu ý: Biểu 4 đến biểu 12 có thể thêm dòng nhưng không thêm được cột để đảm bảo cấu trúc của biểu mẫu</t>
  </si>
  <si>
    <t xml:space="preserve">Biểu số: 03/TK-THA
Ban hành theo TT số: 06/2019/TT-BTP
ngày 21 tháng 11 năm 2019
Ngày nhận báo cáo: </t>
  </si>
  <si>
    <t>Tổng số bản án, quyết định đã nhận</t>
  </si>
  <si>
    <t xml:space="preserve">Hoãn thi hành án </t>
  </si>
  <si>
    <t>Tổng số việc</t>
  </si>
  <si>
    <t>Tổng số tiền</t>
  </si>
  <si>
    <t>Án phí</t>
  </si>
  <si>
    <t>Lệ phí</t>
  </si>
  <si>
    <t>Phạt</t>
  </si>
  <si>
    <t>Tịch thu</t>
  </si>
  <si>
    <t>Truy thu</t>
  </si>
  <si>
    <t>Thu khác</t>
  </si>
  <si>
    <t>* ô bôi vàng không thực hiện thống kê</t>
  </si>
  <si>
    <t xml:space="preserve">Biểu số: 06/TK-THA
Ban hành theo TT số: 06/2019/TT-BTP
ngày 21 tháng 11 năm 2019
Ngày nhận báo cáo: </t>
  </si>
  <si>
    <t>Đơn vị tính: Việc và 1.000 đồng</t>
  </si>
  <si>
    <t xml:space="preserve">Số đề nghị xét miễn </t>
  </si>
  <si>
    <t>Số đã được xét miễn</t>
  </si>
  <si>
    <t>Số đề nghị giảm</t>
  </si>
  <si>
    <t>Số đã được xét giảm</t>
  </si>
  <si>
    <t>Số việc</t>
  </si>
  <si>
    <t>Số tiền</t>
  </si>
  <si>
    <t>Biểu số: 07/TK-THA
Ban hành theo TT số: 06/2019/TT-BTP
ngày 21 tháng 11 năm 2019
Ngày nhận báo cáo:</t>
  </si>
  <si>
    <t>Đơn vị tính: Việc</t>
  </si>
  <si>
    <t>Tổng số việc đã ra quyết định cưỡng chế</t>
  </si>
  <si>
    <t>Kết quả cưỡng chế</t>
  </si>
  <si>
    <t>Cưỡng chế không huy động lực lượng</t>
  </si>
  <si>
    <t>Cưỡng chế có huy động lực lượng</t>
  </si>
  <si>
    <t>Đương sự tự nguyện trước khi cưỡng chế</t>
  </si>
  <si>
    <t xml:space="preserve">Cưỡng chế thành công
</t>
  </si>
  <si>
    <t>Cưỡng chế không thành công</t>
  </si>
  <si>
    <t>Chưa tổ chức cưỡng chế</t>
  </si>
  <si>
    <t>…</t>
  </si>
  <si>
    <t xml:space="preserve">Biểu số: 08/TK-THA
Ban hành theo TT số: 06/2019/TT-BTP
ngày 21 tháng 11 năm 2019
Ngày nhận báo cáo: </t>
  </si>
  <si>
    <t>Đơn vị tính: Việc và đơn</t>
  </si>
  <si>
    <t>Tên đơn vị</t>
  </si>
  <si>
    <t>Tổng số đơn tiếp nhận
(Đơn)</t>
  </si>
  <si>
    <t>Đơn trùng (Đơn)</t>
  </si>
  <si>
    <t>Số việc tiếp nhận  (Việc)</t>
  </si>
  <si>
    <t>Kết quả giải quyết số việc thuộc thẩm quyền (Việc)</t>
  </si>
  <si>
    <t>Chia theo
 thời điểm thụ lý</t>
  </si>
  <si>
    <t>Chia theo thẩm quyền giải quyết</t>
  </si>
  <si>
    <t>Tổng số việc thuộc thẩm quyền giải quyết của CQ THADS</t>
  </si>
  <si>
    <t>Số việc thuộc thẩm quyền giải quyết của cơ quan khác</t>
  </si>
  <si>
    <t>Số đình chỉ</t>
  </si>
  <si>
    <t>Đúng toàn bộ</t>
  </si>
  <si>
    <t>Đúng một phần</t>
  </si>
  <si>
    <t>Sai toàn bộ</t>
  </si>
  <si>
    <t>Quyết định về thi hành án</t>
  </si>
  <si>
    <t>Áp dụng biện pháp cưỡng chế</t>
  </si>
  <si>
    <t>Áp dụng biện pháp bảo đảm</t>
  </si>
  <si>
    <t>Nội dung khác</t>
  </si>
  <si>
    <t>Số năm trước chuyển sang</t>
  </si>
  <si>
    <t>Số mới nhận</t>
  </si>
  <si>
    <t>Quyết định thi hành án</t>
  </si>
  <si>
    <t>Quyết định ủy thác</t>
  </si>
  <si>
    <t>Quyết định hoãn/ Đình chỉ/ Tạm đình chỉ</t>
  </si>
  <si>
    <t>Cưỡng chế kê biên tài sản</t>
  </si>
  <si>
    <t>Cưỡng chế giao tài sản bán đấu giá</t>
  </si>
  <si>
    <t>Biện pháp cưỡng chế khác</t>
  </si>
  <si>
    <t xml:space="preserve">            A</t>
  </si>
  <si>
    <t>Tổng số (Khiếu nại)</t>
  </si>
  <si>
    <t>Tổng số (Tố cáo)</t>
  </si>
  <si>
    <t>0</t>
  </si>
  <si>
    <t>Cục Thi hành án dân sự</t>
  </si>
  <si>
    <t>2.1.1</t>
  </si>
  <si>
    <t>Chi cục THADS…</t>
  </si>
  <si>
    <t>2.1.1.1</t>
  </si>
  <si>
    <t>2.1.1.2</t>
  </si>
  <si>
    <t>2.1.2</t>
  </si>
  <si>
    <t xml:space="preserve">Biểu số: 10/TK-THA
Ban hành theo TT số: 06/2019/TT-BTP
ngày 21 tháng 11 năm 2019
Ngày nhận báo cáo: </t>
  </si>
  <si>
    <t>Số TT</t>
  </si>
  <si>
    <r>
      <t>Kết quả giám sát (</t>
    </r>
    <r>
      <rPr>
        <i/>
        <sz val="9"/>
        <rFont val="Times New Roman"/>
        <family val="1"/>
      </rPr>
      <t>cuộc</t>
    </r>
    <r>
      <rPr>
        <b/>
        <sz val="9"/>
        <rFont val="Times New Roman"/>
        <family val="1"/>
      </rPr>
      <t>)</t>
    </r>
  </si>
  <si>
    <r>
      <t>Kết quả thực hiện kháng nghị kiểm sát (</t>
    </r>
    <r>
      <rPr>
        <i/>
        <sz val="9"/>
        <rFont val="Times New Roman"/>
        <family val="1"/>
      </rPr>
      <t>cuộc</t>
    </r>
    <r>
      <rPr>
        <b/>
        <sz val="9"/>
        <rFont val="Times New Roman"/>
        <family val="1"/>
      </rPr>
      <t>)</t>
    </r>
  </si>
  <si>
    <r>
      <t>Kết quả thực hiện kiến nghị kiểm sát (</t>
    </r>
    <r>
      <rPr>
        <i/>
        <sz val="9"/>
        <rFont val="Times New Roman"/>
        <family val="1"/>
      </rPr>
      <t>bản kiến nghị</t>
    </r>
    <r>
      <rPr>
        <b/>
        <sz val="9"/>
        <rFont val="Times New Roman"/>
        <family val="1"/>
      </rPr>
      <t>)</t>
    </r>
  </si>
  <si>
    <t>Tổng số cuộc</t>
  </si>
  <si>
    <t xml:space="preserve">Cơ quan giám sát </t>
  </si>
  <si>
    <t>Kết quả thực hiện kết luận giám sát</t>
  </si>
  <si>
    <t>Tổng số kháng nghị đã nhận</t>
  </si>
  <si>
    <t>Kháng nghị
của cuộc kiểm sát trực tiếp</t>
  </si>
  <si>
    <t>Kháng nghị khác</t>
  </si>
  <si>
    <t>Tổng số kiến nghị đã nhận</t>
  </si>
  <si>
    <t>Kiến nghị 
của cuộc kiểm sát trực tiếp</t>
  </si>
  <si>
    <t>Kiến nghị khác</t>
  </si>
  <si>
    <t>Quốc hội</t>
  </si>
  <si>
    <t>Hội đồng nhân dân</t>
  </si>
  <si>
    <t>Mặt trận Tổ quốc</t>
  </si>
  <si>
    <t>Đã thực hiện</t>
  </si>
  <si>
    <t>Chưa thực hiện</t>
  </si>
  <si>
    <t>Giải trình</t>
  </si>
  <si>
    <t>Tổng số</t>
  </si>
  <si>
    <t xml:space="preserve">Biểu số: 11/TK-THA
Ban hành theo TT số: 06/2019/TT-BTP 
ngày 21 tháng 11 năm 2019
Ngày nhận báo cáo: </t>
  </si>
  <si>
    <t>Đơn vị tính: Việc và 1.000 VN đồng</t>
  </si>
  <si>
    <t>Tổng số việc thụ lý</t>
  </si>
  <si>
    <t>Kết quả giải quyết</t>
  </si>
  <si>
    <t>Kết quả chi trả</t>
  </si>
  <si>
    <t>Kết quả thực hiện hoàn trả</t>
  </si>
  <si>
    <t xml:space="preserve">Tổng số 
</t>
  </si>
  <si>
    <t>Số việc chưa có bản án, quyết định giải quyết bồi thường có hiệu lực pháp luật</t>
  </si>
  <si>
    <t>Đã có bản án, quyết định giải quyết bồi thường có hiệu lực pháp luật</t>
  </si>
  <si>
    <t xml:space="preserve">Đã được cấp kinh phí bồi thường </t>
  </si>
  <si>
    <t xml:space="preserve">Đã chi trả cho người bị thiệt hại </t>
  </si>
  <si>
    <t xml:space="preserve">Đã có Quyết định hoàn trả có hiệu lực pháp luật </t>
  </si>
  <si>
    <t xml:space="preserve">Đã thực hiện hoàn trả </t>
  </si>
  <si>
    <t>Năm trước
 chuyển sang</t>
  </si>
  <si>
    <t>Năm trước chuyển sang</t>
  </si>
  <si>
    <t>Trong kỳ báo cáo</t>
  </si>
  <si>
    <t>Ghi chú: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</si>
  <si>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</si>
  <si>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</si>
  <si>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</si>
  <si>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 xml:space="preserve">Biểu số: 12/TK-THA
Ban hành theo TT số: 06/2019/TT-BTP
ngày 21 tháng 11 năm 2019
Ngày nhận báo cáo: </t>
  </si>
  <si>
    <t>Đơn vị tính: Việc</t>
  </si>
  <si>
    <t xml:space="preserve"> Tổng số bản án, quyết định cơ quan Thi hành án dân sự nhận từ Tòa án nhân dân</t>
  </si>
  <si>
    <t>Số QĐ buộc THAHC được Tòa án nhân dân chuyển giao cho cơ quan THADS chia theo nội dung theo dõi</t>
  </si>
  <si>
    <t>Kết quả theo dõi thi hành án hành chính</t>
  </si>
  <si>
    <t>Tổng số bản án, quyết định có nội dung theo dõi</t>
  </si>
  <si>
    <t>Số  bản án, quyết định không có nội dung theo dõi</t>
  </si>
  <si>
    <t>Số  bản án, quyết định đã ra thông báo tự nguyện THA</t>
  </si>
  <si>
    <t>Số quyết định buộc thi hành án hành chính đã đăng tải công khai</t>
  </si>
  <si>
    <t>Số vụ việc cơ quan THADS làm việc với người phải thi hành án</t>
  </si>
  <si>
    <t>Số vụ việc cơ quan THADS có văn bản kiến nghị xử lý do không chấp hành án</t>
  </si>
  <si>
    <t>Số trường hợp người phải thi hành án bị xử lý trách nhiệm theo kiến nghị của cơ quan THADS</t>
  </si>
  <si>
    <t xml:space="preserve">Tổng số bản án, quyết định của Tòa án được theo dõi đã thi hành xong </t>
  </si>
  <si>
    <t>Tổng số bản án, quyết định của Tòa án được theo dõi chưa thi hành xong</t>
  </si>
  <si>
    <t>Kỳ trước 
chuyển sang</t>
  </si>
  <si>
    <t>Số bản án đã có QĐ buộc THAHC</t>
  </si>
  <si>
    <t>Số bản án không có QĐ buộc THAHC</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</si>
  <si>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</si>
  <si>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</si>
  <si>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 + cột 3; cột 4= cột 5 + cột 6.</t>
  </si>
  <si>
    <t xml:space="preserve"> Chi cục THADS TP Phủ Lý</t>
  </si>
  <si>
    <t xml:space="preserve"> 10 tháng / năm 2021</t>
  </si>
  <si>
    <r>
      <t xml:space="preserve">KẾT QUẢ THEO DÕI VIỆC THI HÀNH  ÁN HÀNH CHÍNH 
</t>
    </r>
    <r>
      <rPr>
        <sz val="14"/>
        <rFont val="Times New Roman"/>
        <family val="1"/>
      </rPr>
      <t>10 tháng/năm 2021</t>
    </r>
  </si>
  <si>
    <r>
      <t xml:space="preserve">KẾT QUẢ BỒI THƯỜNG  NHÀ NƯỚC TRONG THI HÀNH ÁN DÂN SỰ
</t>
    </r>
    <r>
      <rPr>
        <sz val="14"/>
        <color indexed="8"/>
        <rFont val="Times New Roman"/>
        <family val="1"/>
      </rPr>
      <t>10 tháng/năm 2021</t>
    </r>
  </si>
  <si>
    <r>
      <t xml:space="preserve">KẾT QUẢ GIÁM SÁT, KIỂM SÁT THI HÀNH ÁN DÂN SỰ
</t>
    </r>
    <r>
      <rPr>
        <sz val="13"/>
        <rFont val="Times New Roman"/>
        <family val="1"/>
      </rPr>
      <t>10 tháng/năm 2021</t>
    </r>
  </si>
  <si>
    <t>Hà Nam, Ngày 02 tháng 08 năm 2021</t>
  </si>
  <si>
    <r>
      <t xml:space="preserve">KẾT QUẢ GIẢI QUYẾT KHIẾU NẠI, TỐ CÁO 
VỀ THI HÀNH ÁN DÂN SỰ
</t>
    </r>
    <r>
      <rPr>
        <sz val="13"/>
        <rFont val="Times New Roman"/>
        <family val="1"/>
      </rPr>
      <t>10 tháng/năm 2021</t>
    </r>
  </si>
  <si>
    <r>
      <t xml:space="preserve">KẾT QUẢ CƯỠNG CHẾ THI HÀNH ÁN DÂN SỰ
</t>
    </r>
    <r>
      <rPr>
        <sz val="13"/>
        <rFont val="Times New Roman"/>
        <family val="1"/>
      </rPr>
      <t>10 tháng/năm 2021</t>
    </r>
  </si>
  <si>
    <r>
      <t xml:space="preserve">KẾT QUẢ ĐỀ NGHỊ, XÉT MIỄN VÀ GIẢM NGHĨA VỤ 
THI HÀNH ÁN DÂN SỰ
</t>
    </r>
    <r>
      <rPr>
        <sz val="13"/>
        <rFont val="Times New Roman"/>
        <family val="1"/>
      </rPr>
      <t>10 tháng/năm 2021</t>
    </r>
  </si>
  <si>
    <t>KẾT QUẢ THI HÀNH ÁN DÂN SỰ TÍNH BẰNG TIỀN CHIA THEO CƠ QUAN THI HÀNH ÁN DÂN SỰ VÀ CHẤP HÀNH VIÊN
12 tháng/năm 2021</t>
  </si>
  <si>
    <t>KẾT QUẢ THI HÀNH ÁN DÂN SỰ TÍNH BẰNG VIỆC CHIA THEO CƠ QUAN THI HÀNH ÁN DÂN SỰ VÀ CHẤP HÀNH VIÊN
12 tháng năm 2021</t>
  </si>
  <si>
    <t>KẾT QUẢ THI HÀNH ÁN DÂN SỰ TÍNH BẰNG VIỆC
12 tháng/năm 2021</t>
  </si>
  <si>
    <t>KẾT QUẢ THI HÀNH ÁN DÂN SỰ TÍNH BẰNG TIỀN
12 tháng/năm 2021</t>
  </si>
  <si>
    <t>KẾT QUẢ THI HÀNH  CHO NGÂN SÁCH NHÀ NƯỚC
12 tháng/năm 2021</t>
  </si>
  <si>
    <t>Hà Nam, ngày 30 tháng 9 năm 2021</t>
  </si>
  <si>
    <t>Chuyển sổ</t>
  </si>
  <si>
    <t>CĐK</t>
  </si>
  <si>
    <t>CĐK đã C. sổ</t>
  </si>
  <si>
    <t>N. Trc Cs</t>
  </si>
  <si>
    <t>N. trc CS Trừ sổ</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</si>
</sst>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0.0"/>
    <numFmt numFmtId="174" formatCode="#,##0;[Red]#,##0"/>
    <numFmt numFmtId="175" formatCode="_(* #,##0.0_);_(* \(#,##0.0\);_(* &quot;-&quot;??_);_(@_)"/>
  </numFmts>
  <fonts count="97">
    <font>
      <sz val="12"/>
      <name val="Times New Roman"/>
      <family val="1"/>
    </font>
    <font>
      <sz val="11"/>
      <color indexed="8"/>
      <name val="Calibri"/>
      <family val="2"/>
    </font>
    <font>
      <b/>
      <sz val="13"/>
      <name val="Times New Roman"/>
      <family val="1"/>
    </font>
    <font>
      <b/>
      <sz val="12"/>
      <name val="Times New Roman"/>
      <family val="1"/>
    </font>
    <font>
      <sz val="12"/>
      <color indexed="9"/>
      <name val="Times New Roman"/>
      <family val="1"/>
    </font>
    <font>
      <i/>
      <sz val="12"/>
      <name val="Times New Roman"/>
      <family val="1"/>
    </font>
    <font>
      <b/>
      <sz val="9"/>
      <name val="Times New Roman"/>
      <family val="1"/>
    </font>
    <font>
      <sz val="9"/>
      <name val="Times New Roman"/>
      <family val="1"/>
    </font>
    <font>
      <sz val="13"/>
      <name val="Times New Roman"/>
      <family val="1"/>
    </font>
    <font>
      <sz val="11"/>
      <name val="Times New Roman"/>
      <family val="1"/>
    </font>
    <font>
      <sz val="9"/>
      <color indexed="9"/>
      <name val="Times New Roman"/>
      <family val="1"/>
    </font>
    <font>
      <sz val="8"/>
      <name val="Times New Roman"/>
      <family val="1"/>
    </font>
    <font>
      <sz val="10"/>
      <name val="Times New Roman"/>
      <family val="1"/>
    </font>
    <font>
      <b/>
      <sz val="14"/>
      <name val="Times New Roman"/>
      <family val="1"/>
    </font>
    <font>
      <sz val="14"/>
      <name val=".VnTime"/>
      <family val="2"/>
    </font>
    <font>
      <b/>
      <sz val="10"/>
      <name val="Times New Roman"/>
      <family val="1"/>
    </font>
    <font>
      <sz val="14"/>
      <name val="Times New Roman"/>
      <family val="1"/>
    </font>
    <font>
      <b/>
      <sz val="11"/>
      <name val="Times New Roman"/>
      <family val="1"/>
    </font>
    <font>
      <i/>
      <sz val="11"/>
      <color indexed="10"/>
      <name val="Times New Roman"/>
      <family val="1"/>
    </font>
    <font>
      <i/>
      <sz val="11"/>
      <name val="Times New Roman"/>
      <family val="1"/>
    </font>
    <font>
      <i/>
      <sz val="10"/>
      <name val="Times New Roman"/>
      <family val="1"/>
    </font>
    <font>
      <b/>
      <sz val="8"/>
      <name val="Times New Roman"/>
      <family val="1"/>
    </font>
    <font>
      <sz val="12"/>
      <color indexed="10"/>
      <name val="Times New Roman"/>
      <family val="1"/>
    </font>
    <font>
      <sz val="10"/>
      <color indexed="8"/>
      <name val="Times New Roman"/>
      <family val="1"/>
    </font>
    <font>
      <b/>
      <sz val="10"/>
      <color indexed="8"/>
      <name val="Times New Roman"/>
      <family val="1"/>
    </font>
    <font>
      <sz val="11"/>
      <color indexed="8"/>
      <name val="Times New Roman"/>
      <family val="1"/>
    </font>
    <font>
      <sz val="8.5"/>
      <name val="Times New Roman"/>
      <family val="1"/>
    </font>
    <font>
      <sz val="13"/>
      <name val=".VnTime"/>
      <family val="2"/>
    </font>
    <font>
      <sz val="12"/>
      <name val=".VnTime"/>
      <family val="2"/>
    </font>
    <font>
      <b/>
      <sz val="13"/>
      <color indexed="9"/>
      <name val="Times New Roman"/>
      <family val="1"/>
    </font>
    <font>
      <sz val="13"/>
      <color indexed="9"/>
      <name val="Times New Roman"/>
      <family val="1"/>
    </font>
    <font>
      <b/>
      <sz val="12"/>
      <color indexed="9"/>
      <name val="Times New Roman"/>
      <family val="1"/>
    </font>
    <font>
      <i/>
      <sz val="9"/>
      <name val="Times New Roman"/>
      <family val="1"/>
    </font>
    <font>
      <b/>
      <sz val="14"/>
      <color indexed="8"/>
      <name val="Times New Roman"/>
      <family val="1"/>
    </font>
    <font>
      <sz val="14"/>
      <color indexed="8"/>
      <name val="Times New Roman"/>
      <family val="1"/>
    </font>
    <font>
      <b/>
      <sz val="12"/>
      <color indexed="8"/>
      <name val="Times New Roman"/>
      <family val="1"/>
    </font>
    <font>
      <b/>
      <sz val="11"/>
      <color indexed="8"/>
      <name val="Times New Roman"/>
      <family val="1"/>
    </font>
    <font>
      <sz val="12"/>
      <color indexed="8"/>
      <name val="Times New Roman"/>
      <family val="1"/>
    </font>
    <font>
      <i/>
      <sz val="12"/>
      <color indexed="8"/>
      <name val="Times New Roman"/>
      <family val="1"/>
    </font>
    <font>
      <sz val="10"/>
      <color indexed="8"/>
      <name val="Arial"/>
      <family val="2"/>
    </font>
    <font>
      <b/>
      <sz val="13"/>
      <color indexed="8"/>
      <name val="Times New Roman"/>
      <family val="1"/>
    </font>
    <font>
      <sz val="13"/>
      <color indexed="8"/>
      <name val="Times New Roman"/>
      <family val="1"/>
    </font>
    <font>
      <sz val="11"/>
      <color indexed="9"/>
      <name val="Times New Roman"/>
      <family val="1"/>
    </font>
    <font>
      <i/>
      <sz val="11"/>
      <color indexed="8"/>
      <name val="Times New Roman"/>
      <family val="1"/>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9"/>
      <color indexed="8"/>
      <name val="Times New Roman"/>
      <family val="1"/>
    </font>
    <font>
      <b/>
      <sz val="9"/>
      <color indexed="8"/>
      <name val="Times New Roman"/>
      <family val="1"/>
    </font>
    <font>
      <sz val="11"/>
      <color indexed="10"/>
      <name val="Times New Roman"/>
      <family val="1"/>
    </font>
    <font>
      <sz val="10"/>
      <color indexed="10"/>
      <name val="Times New Roman"/>
      <family val="1"/>
    </font>
    <font>
      <sz val="9"/>
      <color indexed="10"/>
      <name val="Times New Roman"/>
      <family val="1"/>
    </font>
    <font>
      <b/>
      <sz val="9"/>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rgb="FF000000"/>
      <name val="Times New Roman"/>
      <family val="1"/>
    </font>
    <font>
      <sz val="12"/>
      <color rgb="FFFF0000"/>
      <name val="Times New Roman"/>
      <family val="1"/>
    </font>
    <font>
      <sz val="10"/>
      <color rgb="FF000000"/>
      <name val="Times New Roman"/>
      <family val="1"/>
    </font>
    <font>
      <b/>
      <sz val="9"/>
      <color rgb="FF000000"/>
      <name val="Times New Roman"/>
      <family val="1"/>
    </font>
    <font>
      <b/>
      <sz val="10"/>
      <color rgb="FF000000"/>
      <name val="Times New Roman"/>
      <family val="1"/>
    </font>
    <font>
      <sz val="11"/>
      <color rgb="FFFF0000"/>
      <name val="Times New Roman"/>
      <family val="1"/>
    </font>
    <font>
      <sz val="10"/>
      <color rgb="FFFF0000"/>
      <name val="Times New Roman"/>
      <family val="1"/>
    </font>
    <font>
      <sz val="12"/>
      <color theme="0"/>
      <name val="Times New Roman"/>
      <family val="1"/>
    </font>
    <font>
      <sz val="9"/>
      <color rgb="FFFF0000"/>
      <name val="Times New Roman"/>
      <family val="1"/>
    </font>
    <font>
      <b/>
      <sz val="9"/>
      <color rgb="FFFF0000"/>
      <name val="Times New Roman"/>
      <family val="1"/>
    </font>
    <font>
      <sz val="11"/>
      <color theme="1"/>
      <name val="Times New Roman"/>
      <family val="1"/>
    </font>
    <font>
      <b/>
      <sz val="11"/>
      <color theme="1"/>
      <name val="Times New Roman"/>
      <family val="1"/>
    </font>
    <font>
      <b/>
      <sz val="9"/>
      <color theme="1"/>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FFFFFF"/>
        <bgColor indexed="64"/>
      </patternFill>
    </fill>
    <fill>
      <patternFill patternType="solid">
        <fgColor theme="0"/>
        <bgColor indexed="64"/>
      </patternFill>
    </fill>
    <fill>
      <patternFill patternType="solid">
        <fgColor theme="3" tint="0.7999799847602844"/>
        <bgColor indexed="64"/>
      </patternFill>
    </fill>
    <fill>
      <patternFill patternType="solid">
        <fgColor rgb="FFFFFF00"/>
        <bgColor indexed="64"/>
      </patternFill>
    </fill>
    <fill>
      <patternFill patternType="solid">
        <fgColor theme="3" tint="0.39998000860214233"/>
        <bgColor indexed="64"/>
      </patternFill>
    </fill>
    <fill>
      <patternFill patternType="solid">
        <fgColor indexed="22"/>
        <bgColor indexed="64"/>
      </patternFill>
    </fill>
    <fill>
      <patternFill patternType="solid">
        <fgColor indexed="13"/>
        <bgColor indexed="64"/>
      </patternFill>
    </fill>
    <fill>
      <patternFill patternType="solid">
        <fgColor theme="0" tint="-0.24997000396251678"/>
        <bgColor indexed="64"/>
      </patternFill>
    </fill>
    <fill>
      <patternFill patternType="solid">
        <fgColor theme="2" tint="-0.24997000396251678"/>
        <bgColor indexed="64"/>
      </patternFill>
    </fill>
    <fill>
      <patternFill patternType="solid">
        <fgColor rgb="FFFF0000"/>
        <bgColor indexed="64"/>
      </patternFill>
    </fill>
    <fill>
      <patternFill patternType="solid">
        <fgColor theme="3" tint="0.5999900102615356"/>
        <bgColor indexed="64"/>
      </patternFill>
    </fill>
    <fill>
      <patternFill patternType="solid">
        <fgColor rgb="FF92D050"/>
        <bgColor indexed="64"/>
      </patternFill>
    </fill>
    <fill>
      <patternFill patternType="solid">
        <fgColor rgb="FF00B0F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right/>
      <top style="thin"/>
      <bottom/>
    </border>
    <border>
      <left style="thin"/>
      <right/>
      <top style="thin"/>
      <bottom style="thin"/>
    </border>
    <border>
      <left style="thin"/>
      <right style="thin"/>
      <top/>
      <bottom style="thin"/>
    </border>
    <border>
      <left style="thin"/>
      <right style="thin"/>
      <top style="thin"/>
      <bottom/>
    </border>
    <border>
      <left style="thin"/>
      <right/>
      <top/>
      <bottom style="thin"/>
    </border>
    <border>
      <left/>
      <right style="thin"/>
      <top/>
      <bottom style="thin"/>
    </border>
    <border>
      <left/>
      <right style="thin"/>
      <top style="thin"/>
      <bottom style="thin"/>
    </border>
    <border>
      <left/>
      <right/>
      <top style="thin"/>
      <bottom style="thin"/>
    </border>
    <border>
      <left/>
      <right style="thin"/>
      <top style="thin"/>
      <bottom/>
    </border>
    <border>
      <left/>
      <right style="thin"/>
      <top/>
      <bottom/>
    </border>
    <border>
      <left style="thin"/>
      <right style="thin"/>
      <top/>
      <bottom/>
    </border>
    <border>
      <left style="thin"/>
      <right/>
      <top style="thin"/>
      <bottom/>
    </border>
    <border>
      <left style="thin"/>
      <right/>
      <top/>
      <bottom/>
    </border>
  </borders>
  <cellStyleXfs count="65">
    <xf numFmtId="0" fontId="0" fillId="0" borderId="0">
      <alignment/>
      <protection/>
    </xf>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67" fillId="0" borderId="0" applyFont="0" applyFill="0" applyBorder="0" applyAlignment="0" applyProtection="0"/>
    <xf numFmtId="43" fontId="0" fillId="0" borderId="0" applyFont="0" applyFill="0" applyBorder="0" applyAlignment="0" applyProtection="0"/>
    <xf numFmtId="44" fontId="67" fillId="0" borderId="0" applyFont="0" applyFill="0" applyBorder="0" applyAlignment="0" applyProtection="0"/>
    <xf numFmtId="42" fontId="67" fillId="0" borderId="0" applyFont="0" applyFill="0" applyBorder="0" applyAlignment="0" applyProtection="0"/>
    <xf numFmtId="0" fontId="72"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0" borderId="0">
      <alignment/>
      <protection/>
    </xf>
    <xf numFmtId="0" fontId="67" fillId="0" borderId="0">
      <alignment/>
      <protection/>
    </xf>
    <xf numFmtId="0" fontId="1" fillId="0" borderId="0">
      <alignment/>
      <protection/>
    </xf>
    <xf numFmtId="0" fontId="67"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742">
    <xf numFmtId="0" fontId="0" fillId="0" borderId="0" xfId="0" applyAlignment="1">
      <alignment/>
    </xf>
    <xf numFmtId="49" fontId="0" fillId="33" borderId="0" xfId="0" applyNumberFormat="1" applyFont="1" applyFill="1" applyAlignment="1">
      <alignment/>
    </xf>
    <xf numFmtId="49" fontId="0" fillId="0" borderId="0" xfId="0" applyNumberFormat="1" applyFont="1" applyFill="1" applyAlignment="1">
      <alignment/>
    </xf>
    <xf numFmtId="49" fontId="3" fillId="0" borderId="0" xfId="0" applyNumberFormat="1" applyFont="1" applyFill="1" applyAlignment="1">
      <alignment wrapText="1"/>
    </xf>
    <xf numFmtId="49" fontId="3" fillId="0" borderId="0" xfId="0" applyNumberFormat="1" applyFont="1" applyFill="1" applyAlignment="1">
      <alignment/>
    </xf>
    <xf numFmtId="49" fontId="0" fillId="0" borderId="0" xfId="0" applyNumberFormat="1" applyFont="1" applyFill="1" applyAlignment="1">
      <alignment/>
    </xf>
    <xf numFmtId="0" fontId="4" fillId="33" borderId="10" xfId="0" applyNumberFormat="1" applyFont="1" applyFill="1" applyBorder="1" applyAlignment="1">
      <alignment/>
    </xf>
    <xf numFmtId="1" fontId="4" fillId="33" borderId="0" xfId="0" applyNumberFormat="1" applyFont="1" applyFill="1" applyAlignment="1">
      <alignment/>
    </xf>
    <xf numFmtId="49" fontId="0" fillId="0" borderId="0" xfId="0" applyNumberFormat="1" applyFont="1" applyFill="1" applyAlignment="1">
      <alignment horizontal="center"/>
    </xf>
    <xf numFmtId="49" fontId="0" fillId="33" borderId="0" xfId="0" applyNumberFormat="1" applyFont="1" applyFill="1" applyAlignment="1">
      <alignment horizontal="center" vertical="center"/>
    </xf>
    <xf numFmtId="49" fontId="0" fillId="33" borderId="0" xfId="0" applyNumberFormat="1" applyFont="1" applyFill="1" applyBorder="1" applyAlignment="1">
      <alignment horizontal="center" vertical="center"/>
    </xf>
    <xf numFmtId="49" fontId="7" fillId="33" borderId="11" xfId="0" applyNumberFormat="1" applyFont="1" applyFill="1" applyBorder="1" applyAlignment="1" applyProtection="1">
      <alignment horizontal="center" vertical="center" wrapText="1"/>
      <protection/>
    </xf>
    <xf numFmtId="172" fontId="7" fillId="34" borderId="11" xfId="42" applyNumberFormat="1" applyFont="1" applyFill="1" applyBorder="1" applyAlignment="1" applyProtection="1">
      <alignment horizontal="center" vertical="center"/>
      <protection/>
    </xf>
    <xf numFmtId="10" fontId="7" fillId="34" borderId="11" xfId="61" applyNumberFormat="1" applyFont="1" applyFill="1" applyBorder="1" applyAlignment="1" applyProtection="1">
      <alignment horizontal="center" vertical="center"/>
      <protection locked="0"/>
    </xf>
    <xf numFmtId="49" fontId="0" fillId="33" borderId="0" xfId="0" applyNumberFormat="1" applyFont="1" applyFill="1" applyAlignment="1" applyProtection="1">
      <alignment/>
      <protection locked="0"/>
    </xf>
    <xf numFmtId="173" fontId="84" fillId="35" borderId="11" xfId="0" applyNumberFormat="1" applyFont="1" applyFill="1" applyBorder="1" applyAlignment="1">
      <alignment horizontal="center" vertical="center" wrapText="1"/>
    </xf>
    <xf numFmtId="0" fontId="84" fillId="35" borderId="11" xfId="0" applyFont="1" applyFill="1" applyBorder="1" applyAlignment="1">
      <alignment vertical="center" wrapText="1"/>
    </xf>
    <xf numFmtId="172" fontId="84" fillId="35" borderId="11" xfId="42" applyNumberFormat="1" applyFont="1" applyFill="1" applyBorder="1" applyAlignment="1">
      <alignment vertical="center" wrapText="1"/>
    </xf>
    <xf numFmtId="49" fontId="8" fillId="0" borderId="12" xfId="0" applyNumberFormat="1" applyFont="1" applyFill="1" applyBorder="1" applyAlignment="1" applyProtection="1">
      <alignment wrapText="1"/>
      <protection/>
    </xf>
    <xf numFmtId="49" fontId="0" fillId="0" borderId="0" xfId="0" applyNumberFormat="1" applyFont="1" applyFill="1" applyBorder="1" applyAlignment="1" applyProtection="1">
      <alignment/>
      <protection/>
    </xf>
    <xf numFmtId="49" fontId="0" fillId="33" borderId="0" xfId="0" applyNumberFormat="1" applyFont="1" applyFill="1" applyBorder="1" applyAlignment="1">
      <alignment/>
    </xf>
    <xf numFmtId="49" fontId="8" fillId="0" borderId="0" xfId="0" applyNumberFormat="1" applyFont="1" applyFill="1" applyBorder="1" applyAlignment="1" applyProtection="1">
      <alignment wrapText="1"/>
      <protection/>
    </xf>
    <xf numFmtId="49" fontId="0" fillId="0" borderId="0" xfId="0" applyNumberFormat="1" applyFont="1" applyFill="1" applyAlignment="1" applyProtection="1">
      <alignment horizontal="center"/>
      <protection/>
    </xf>
    <xf numFmtId="49" fontId="8" fillId="0" borderId="0" xfId="0" applyNumberFormat="1" applyFont="1" applyFill="1" applyBorder="1" applyAlignment="1" applyProtection="1">
      <alignment/>
      <protection/>
    </xf>
    <xf numFmtId="49" fontId="0" fillId="0" borderId="0" xfId="0" applyNumberFormat="1" applyFont="1" applyFill="1" applyAlignment="1" applyProtection="1">
      <alignment/>
      <protection/>
    </xf>
    <xf numFmtId="49" fontId="85" fillId="0" borderId="0" xfId="0" applyNumberFormat="1" applyFont="1" applyFill="1" applyAlignment="1" applyProtection="1">
      <alignment/>
      <protection/>
    </xf>
    <xf numFmtId="49" fontId="0" fillId="0" borderId="0" xfId="0" applyNumberFormat="1" applyFont="1" applyFill="1" applyAlignment="1" applyProtection="1">
      <alignment/>
      <protection/>
    </xf>
    <xf numFmtId="49" fontId="9" fillId="0" borderId="0" xfId="0" applyNumberFormat="1" applyFont="1" applyFill="1" applyAlignment="1" applyProtection="1">
      <alignment wrapText="1"/>
      <protection/>
    </xf>
    <xf numFmtId="49" fontId="9" fillId="0" borderId="0" xfId="0" applyNumberFormat="1" applyFont="1" applyFill="1" applyAlignment="1" applyProtection="1">
      <alignment horizontal="center" wrapText="1"/>
      <protection/>
    </xf>
    <xf numFmtId="49" fontId="0" fillId="33" borderId="0" xfId="0" applyNumberFormat="1" applyFont="1" applyFill="1" applyAlignment="1">
      <alignment wrapText="1"/>
    </xf>
    <xf numFmtId="49" fontId="0" fillId="33" borderId="0" xfId="0" applyNumberFormat="1" applyFont="1" applyFill="1" applyAlignment="1">
      <alignment horizontal="center"/>
    </xf>
    <xf numFmtId="172" fontId="0" fillId="0" borderId="0" xfId="0" applyNumberFormat="1" applyFont="1" applyFill="1" applyAlignment="1">
      <alignment/>
    </xf>
    <xf numFmtId="49" fontId="4" fillId="33" borderId="0" xfId="0" applyNumberFormat="1" applyFont="1" applyFill="1" applyAlignment="1">
      <alignment/>
    </xf>
    <xf numFmtId="1" fontId="10" fillId="33" borderId="0" xfId="0" applyNumberFormat="1" applyFont="1" applyFill="1" applyAlignment="1">
      <alignment horizontal="center"/>
    </xf>
    <xf numFmtId="49" fontId="4" fillId="33" borderId="0" xfId="0" applyNumberFormat="1" applyFont="1" applyFill="1" applyAlignment="1">
      <alignment horizontal="center"/>
    </xf>
    <xf numFmtId="173" fontId="86" fillId="35" borderId="11" xfId="0" applyNumberFormat="1" applyFont="1" applyFill="1" applyBorder="1" applyAlignment="1">
      <alignment horizontal="center" vertical="center" wrapText="1"/>
    </xf>
    <xf numFmtId="0" fontId="86" fillId="35" borderId="11" xfId="0" applyFont="1" applyFill="1" applyBorder="1" applyAlignment="1">
      <alignment vertical="center" wrapText="1"/>
    </xf>
    <xf numFmtId="49" fontId="7" fillId="36" borderId="11" xfId="0" applyNumberFormat="1" applyFont="1" applyFill="1" applyBorder="1" applyAlignment="1" applyProtection="1">
      <alignment horizontal="center" vertical="center" wrapText="1"/>
      <protection/>
    </xf>
    <xf numFmtId="0" fontId="0" fillId="33" borderId="0" xfId="0" applyNumberFormat="1" applyFont="1" applyFill="1" applyAlignment="1">
      <alignment/>
    </xf>
    <xf numFmtId="0" fontId="0" fillId="33" borderId="0" xfId="0" applyNumberFormat="1" applyFont="1" applyFill="1" applyAlignment="1">
      <alignment horizontal="center" vertical="center"/>
    </xf>
    <xf numFmtId="0" fontId="0" fillId="33" borderId="0" xfId="0" applyNumberFormat="1" applyFont="1" applyFill="1" applyBorder="1" applyAlignment="1">
      <alignment horizontal="center" vertical="center"/>
    </xf>
    <xf numFmtId="0" fontId="0" fillId="33" borderId="0" xfId="0" applyNumberFormat="1" applyFont="1" applyFill="1" applyAlignment="1" applyProtection="1">
      <alignment/>
      <protection locked="0"/>
    </xf>
    <xf numFmtId="0" fontId="0" fillId="33" borderId="0" xfId="61" applyNumberFormat="1" applyFont="1" applyFill="1" applyAlignment="1">
      <alignment horizontal="center" vertical="center"/>
    </xf>
    <xf numFmtId="49" fontId="7" fillId="0" borderId="11" xfId="0" applyNumberFormat="1" applyFont="1" applyFill="1" applyBorder="1" applyAlignment="1" applyProtection="1">
      <alignment horizontal="center" vertical="center" wrapText="1"/>
      <protection/>
    </xf>
    <xf numFmtId="172" fontId="7" fillId="0" borderId="11" xfId="42" applyNumberFormat="1" applyFont="1" applyFill="1" applyBorder="1" applyAlignment="1" applyProtection="1">
      <alignment horizontal="center" vertical="center"/>
      <protection locked="0"/>
    </xf>
    <xf numFmtId="172" fontId="87" fillId="35" borderId="11" xfId="42" applyNumberFormat="1" applyFont="1" applyFill="1" applyBorder="1" applyAlignment="1">
      <alignment vertical="center" wrapText="1"/>
    </xf>
    <xf numFmtId="172" fontId="7" fillId="37" borderId="11" xfId="42" applyNumberFormat="1" applyFont="1" applyFill="1" applyBorder="1" applyAlignment="1" applyProtection="1">
      <alignment horizontal="center" vertical="center"/>
      <protection/>
    </xf>
    <xf numFmtId="1" fontId="87" fillId="37" borderId="11" xfId="0" applyNumberFormat="1" applyFont="1" applyFill="1" applyBorder="1" applyAlignment="1">
      <alignment vertical="center" wrapText="1"/>
    </xf>
    <xf numFmtId="172" fontId="86" fillId="35" borderId="11" xfId="42" applyNumberFormat="1" applyFont="1" applyFill="1" applyBorder="1" applyAlignment="1">
      <alignment vertical="center" wrapText="1"/>
    </xf>
    <xf numFmtId="172" fontId="12" fillId="34" borderId="11" xfId="42" applyNumberFormat="1" applyFont="1" applyFill="1" applyBorder="1" applyAlignment="1" applyProtection="1">
      <alignment horizontal="center" vertical="center" wrapText="1"/>
      <protection/>
    </xf>
    <xf numFmtId="172" fontId="86" fillId="0" borderId="11" xfId="42" applyNumberFormat="1" applyFont="1" applyFill="1" applyBorder="1" applyAlignment="1">
      <alignment vertical="center" wrapText="1"/>
    </xf>
    <xf numFmtId="10" fontId="12" fillId="34" borderId="11" xfId="61" applyNumberFormat="1" applyFont="1" applyFill="1" applyBorder="1" applyAlignment="1" applyProtection="1">
      <alignment horizontal="center" vertical="center" wrapText="1"/>
      <protection locked="0"/>
    </xf>
    <xf numFmtId="1" fontId="88" fillId="38" borderId="11" xfId="0" applyNumberFormat="1" applyFont="1" applyFill="1" applyBorder="1" applyAlignment="1">
      <alignment horizontal="center" vertical="center" wrapText="1"/>
    </xf>
    <xf numFmtId="0" fontId="88" fillId="38" borderId="11" xfId="0" applyFont="1" applyFill="1" applyBorder="1" applyAlignment="1">
      <alignment vertical="center" wrapText="1"/>
    </xf>
    <xf numFmtId="172" fontId="12" fillId="38" borderId="11" xfId="42" applyNumberFormat="1" applyFont="1" applyFill="1" applyBorder="1" applyAlignment="1" applyProtection="1">
      <alignment horizontal="center" vertical="center" wrapText="1"/>
      <protection/>
    </xf>
    <xf numFmtId="172" fontId="86" fillId="38" borderId="11" xfId="42" applyNumberFormat="1" applyFont="1" applyFill="1" applyBorder="1" applyAlignment="1">
      <alignment vertical="center" wrapText="1"/>
    </xf>
    <xf numFmtId="10" fontId="12" fillId="38" borderId="11" xfId="61" applyNumberFormat="1" applyFont="1" applyFill="1" applyBorder="1" applyAlignment="1" applyProtection="1">
      <alignment horizontal="center" vertical="center" wrapText="1"/>
      <protection locked="0"/>
    </xf>
    <xf numFmtId="49" fontId="0" fillId="38" borderId="0" xfId="0" applyNumberFormat="1" applyFont="1" applyFill="1" applyAlignment="1" applyProtection="1">
      <alignment/>
      <protection locked="0"/>
    </xf>
    <xf numFmtId="0" fontId="88" fillId="38" borderId="11" xfId="0" applyFont="1" applyFill="1" applyBorder="1" applyAlignment="1">
      <alignment horizontal="center" vertical="center" wrapText="1"/>
    </xf>
    <xf numFmtId="0" fontId="87" fillId="38" borderId="11" xfId="0" applyFont="1" applyFill="1" applyBorder="1" applyAlignment="1">
      <alignment horizontal="center" vertical="center" wrapText="1"/>
    </xf>
    <xf numFmtId="0" fontId="87" fillId="38" borderId="11" xfId="0" applyFont="1" applyFill="1" applyBorder="1" applyAlignment="1">
      <alignment vertical="center" wrapText="1"/>
    </xf>
    <xf numFmtId="172" fontId="7" fillId="38" borderId="11" xfId="42" applyNumberFormat="1" applyFont="1" applyFill="1" applyBorder="1" applyAlignment="1" applyProtection="1">
      <alignment horizontal="center" vertical="center"/>
      <protection/>
    </xf>
    <xf numFmtId="1" fontId="87" fillId="38" borderId="11" xfId="0" applyNumberFormat="1" applyFont="1" applyFill="1" applyBorder="1" applyAlignment="1">
      <alignment vertical="center" wrapText="1"/>
    </xf>
    <xf numFmtId="172" fontId="87" fillId="38" borderId="11" xfId="42" applyNumberFormat="1" applyFont="1" applyFill="1" applyBorder="1" applyAlignment="1">
      <alignment vertical="center" wrapText="1"/>
    </xf>
    <xf numFmtId="172" fontId="84" fillId="38" borderId="11" xfId="42" applyNumberFormat="1" applyFont="1" applyFill="1" applyBorder="1" applyAlignment="1">
      <alignment vertical="center" wrapText="1"/>
    </xf>
    <xf numFmtId="10" fontId="7" fillId="38" borderId="11" xfId="61" applyNumberFormat="1" applyFont="1" applyFill="1" applyBorder="1" applyAlignment="1" applyProtection="1">
      <alignment horizontal="center" vertical="center"/>
      <protection locked="0"/>
    </xf>
    <xf numFmtId="1" fontId="87" fillId="38" borderId="11" xfId="0" applyNumberFormat="1" applyFont="1" applyFill="1" applyBorder="1" applyAlignment="1">
      <alignment horizontal="center" vertical="center" wrapText="1"/>
    </xf>
    <xf numFmtId="172" fontId="7" fillId="38" borderId="11" xfId="42" applyNumberFormat="1" applyFont="1" applyFill="1" applyBorder="1" applyAlignment="1" applyProtection="1">
      <alignment horizontal="center" vertical="center"/>
      <protection locked="0"/>
    </xf>
    <xf numFmtId="49" fontId="7" fillId="5" borderId="11" xfId="0" applyNumberFormat="1" applyFont="1" applyFill="1" applyBorder="1" applyAlignment="1" applyProtection="1">
      <alignment horizontal="center" vertical="center" wrapText="1"/>
      <protection/>
    </xf>
    <xf numFmtId="172" fontId="7" fillId="5" borderId="11" xfId="42" applyNumberFormat="1" applyFont="1" applyFill="1" applyBorder="1" applyAlignment="1" applyProtection="1">
      <alignment horizontal="center" vertical="center"/>
      <protection/>
    </xf>
    <xf numFmtId="49" fontId="85" fillId="5" borderId="0" xfId="0" applyNumberFormat="1" applyFont="1" applyFill="1" applyAlignment="1" applyProtection="1">
      <alignment/>
      <protection/>
    </xf>
    <xf numFmtId="49" fontId="9" fillId="5" borderId="0" xfId="0" applyNumberFormat="1" applyFont="1" applyFill="1" applyAlignment="1" applyProtection="1">
      <alignment horizontal="center" wrapText="1"/>
      <protection/>
    </xf>
    <xf numFmtId="49" fontId="0" fillId="5" borderId="0" xfId="0" applyNumberFormat="1" applyFont="1" applyFill="1" applyAlignment="1">
      <alignment horizontal="center"/>
    </xf>
    <xf numFmtId="49" fontId="0" fillId="5" borderId="0" xfId="0" applyNumberFormat="1" applyFont="1" applyFill="1" applyAlignment="1">
      <alignment/>
    </xf>
    <xf numFmtId="1" fontId="87" fillId="5" borderId="11" xfId="0" applyNumberFormat="1" applyFont="1" applyFill="1" applyBorder="1" applyAlignment="1">
      <alignment vertical="center" wrapText="1"/>
    </xf>
    <xf numFmtId="49" fontId="8" fillId="5" borderId="0" xfId="0" applyNumberFormat="1" applyFont="1" applyFill="1" applyBorder="1" applyAlignment="1" applyProtection="1">
      <alignment/>
      <protection/>
    </xf>
    <xf numFmtId="49" fontId="9" fillId="5" borderId="0" xfId="0" applyNumberFormat="1" applyFont="1" applyFill="1" applyAlignment="1" applyProtection="1">
      <alignment wrapText="1"/>
      <protection/>
    </xf>
    <xf numFmtId="172" fontId="0" fillId="33" borderId="0" xfId="42" applyNumberFormat="1" applyFont="1" applyFill="1" applyAlignment="1">
      <alignment/>
    </xf>
    <xf numFmtId="172" fontId="0" fillId="33" borderId="0" xfId="42" applyNumberFormat="1" applyFont="1" applyFill="1" applyAlignment="1">
      <alignment horizontal="center" vertical="center"/>
    </xf>
    <xf numFmtId="172" fontId="0" fillId="33" borderId="0" xfId="42" applyNumberFormat="1" applyFont="1" applyFill="1" applyBorder="1" applyAlignment="1">
      <alignment horizontal="center" vertical="center"/>
    </xf>
    <xf numFmtId="172" fontId="0" fillId="38" borderId="0" xfId="42" applyNumberFormat="1" applyFont="1" applyFill="1" applyAlignment="1" applyProtection="1">
      <alignment/>
      <protection locked="0"/>
    </xf>
    <xf numFmtId="0" fontId="0" fillId="33" borderId="0" xfId="0" applyNumberFormat="1" applyFont="1" applyFill="1" applyBorder="1" applyAlignment="1">
      <alignment/>
    </xf>
    <xf numFmtId="172" fontId="0" fillId="38" borderId="0" xfId="0" applyNumberFormat="1" applyFont="1" applyFill="1" applyAlignment="1" applyProtection="1">
      <alignment/>
      <protection locked="0"/>
    </xf>
    <xf numFmtId="172" fontId="0" fillId="33" borderId="0" xfId="0" applyNumberFormat="1" applyFont="1" applyFill="1" applyAlignment="1" applyProtection="1">
      <alignment/>
      <protection locked="0"/>
    </xf>
    <xf numFmtId="172" fontId="0" fillId="0" borderId="0" xfId="42" applyNumberFormat="1" applyFont="1" applyFill="1" applyAlignment="1">
      <alignment horizontal="center"/>
    </xf>
    <xf numFmtId="172" fontId="7" fillId="0" borderId="11" xfId="42" applyNumberFormat="1" applyFont="1" applyFill="1" applyBorder="1" applyAlignment="1" applyProtection="1">
      <alignment horizontal="center" vertical="center" wrapText="1"/>
      <protection/>
    </xf>
    <xf numFmtId="172" fontId="7" fillId="33" borderId="11" xfId="42" applyNumberFormat="1" applyFont="1" applyFill="1" applyBorder="1" applyAlignment="1" applyProtection="1">
      <alignment horizontal="center" vertical="center" wrapText="1"/>
      <protection/>
    </xf>
    <xf numFmtId="172" fontId="0" fillId="0" borderId="0" xfId="42" applyNumberFormat="1" applyFont="1" applyFill="1" applyAlignment="1" applyProtection="1">
      <alignment horizontal="center"/>
      <protection/>
    </xf>
    <xf numFmtId="172" fontId="0" fillId="0" borderId="0" xfId="42" applyNumberFormat="1" applyFont="1" applyFill="1" applyAlignment="1" applyProtection="1">
      <alignment/>
      <protection/>
    </xf>
    <xf numFmtId="172" fontId="9" fillId="0" borderId="0" xfId="42" applyNumberFormat="1" applyFont="1" applyFill="1" applyAlignment="1" applyProtection="1">
      <alignment horizontal="center" wrapText="1"/>
      <protection/>
    </xf>
    <xf numFmtId="172" fontId="0" fillId="33" borderId="0" xfId="42" applyNumberFormat="1" applyFont="1" applyFill="1" applyAlignment="1">
      <alignment horizontal="center"/>
    </xf>
    <xf numFmtId="0" fontId="0" fillId="38" borderId="0" xfId="0" applyNumberFormat="1" applyFont="1" applyFill="1" applyAlignment="1" applyProtection="1">
      <alignment/>
      <protection locked="0"/>
    </xf>
    <xf numFmtId="172" fontId="4" fillId="33" borderId="10" xfId="42" applyNumberFormat="1" applyFont="1" applyFill="1" applyBorder="1" applyAlignment="1">
      <alignment/>
    </xf>
    <xf numFmtId="172" fontId="4" fillId="33" borderId="0" xfId="42" applyNumberFormat="1" applyFont="1" applyFill="1" applyAlignment="1">
      <alignment/>
    </xf>
    <xf numFmtId="172" fontId="6" fillId="36" borderId="11" xfId="42" applyNumberFormat="1" applyFont="1" applyFill="1" applyBorder="1" applyAlignment="1" applyProtection="1">
      <alignment horizontal="center" vertical="center" wrapText="1"/>
      <protection/>
    </xf>
    <xf numFmtId="172" fontId="0" fillId="0" borderId="0" xfId="42" applyNumberFormat="1" applyFont="1" applyFill="1" applyBorder="1" applyAlignment="1" applyProtection="1">
      <alignment/>
      <protection/>
    </xf>
    <xf numFmtId="172" fontId="9" fillId="0" borderId="0" xfId="42" applyNumberFormat="1" applyFont="1" applyFill="1" applyAlignment="1" applyProtection="1">
      <alignment wrapText="1"/>
      <protection/>
    </xf>
    <xf numFmtId="172" fontId="12" fillId="39" borderId="11" xfId="42" applyNumberFormat="1" applyFont="1" applyFill="1" applyBorder="1" applyAlignment="1" applyProtection="1">
      <alignment horizontal="center" vertical="center"/>
      <protection locked="0"/>
    </xf>
    <xf numFmtId="49" fontId="6" fillId="36" borderId="11" xfId="0" applyNumberFormat="1" applyFont="1" applyFill="1" applyBorder="1" applyAlignment="1" applyProtection="1">
      <alignment horizontal="center" vertical="center" wrapText="1"/>
      <protection/>
    </xf>
    <xf numFmtId="172" fontId="7" fillId="20" borderId="11" xfId="42" applyNumberFormat="1" applyFont="1" applyFill="1" applyBorder="1" applyAlignment="1" applyProtection="1">
      <alignment horizontal="center" vertical="center"/>
      <protection locked="0"/>
    </xf>
    <xf numFmtId="49" fontId="0" fillId="0" borderId="0" xfId="0" applyNumberFormat="1" applyFont="1" applyFill="1" applyAlignment="1" applyProtection="1">
      <alignment/>
      <protection locked="0"/>
    </xf>
    <xf numFmtId="49" fontId="3" fillId="0" borderId="0" xfId="0" applyNumberFormat="1" applyFont="1" applyFill="1" applyAlignment="1" applyProtection="1">
      <alignment/>
      <protection locked="0"/>
    </xf>
    <xf numFmtId="49" fontId="85" fillId="20" borderId="0" xfId="0" applyNumberFormat="1" applyFont="1" applyFill="1" applyAlignment="1" applyProtection="1">
      <alignment/>
      <protection locked="0"/>
    </xf>
    <xf numFmtId="49" fontId="0" fillId="0" borderId="0" xfId="0" applyNumberFormat="1" applyFont="1" applyFill="1" applyAlignment="1" applyProtection="1">
      <alignment/>
      <protection locked="0"/>
    </xf>
    <xf numFmtId="49" fontId="4" fillId="33" borderId="0" xfId="0" applyNumberFormat="1" applyFont="1" applyFill="1" applyAlignment="1" applyProtection="1">
      <alignment/>
      <protection locked="0"/>
    </xf>
    <xf numFmtId="1" fontId="10" fillId="33" borderId="0" xfId="0" applyNumberFormat="1" applyFont="1" applyFill="1" applyAlignment="1" applyProtection="1">
      <alignment horizontal="center"/>
      <protection locked="0"/>
    </xf>
    <xf numFmtId="1" fontId="4" fillId="33" borderId="0" xfId="0" applyNumberFormat="1" applyFont="1" applyFill="1" applyAlignment="1" applyProtection="1">
      <alignment/>
      <protection locked="0"/>
    </xf>
    <xf numFmtId="49" fontId="0" fillId="0" borderId="0" xfId="0" applyNumberFormat="1" applyFont="1" applyFill="1" applyAlignment="1" applyProtection="1">
      <alignment horizontal="center"/>
      <protection locked="0"/>
    </xf>
    <xf numFmtId="49" fontId="6" fillId="33" borderId="11" xfId="0" applyNumberFormat="1" applyFont="1" applyFill="1" applyBorder="1" applyAlignment="1" applyProtection="1">
      <alignment horizontal="center" vertical="center" wrapText="1"/>
      <protection locked="0"/>
    </xf>
    <xf numFmtId="49" fontId="0" fillId="33" borderId="0" xfId="0" applyNumberFormat="1" applyFont="1" applyFill="1" applyAlignment="1" applyProtection="1">
      <alignment horizontal="center" vertical="center"/>
      <protection locked="0"/>
    </xf>
    <xf numFmtId="49" fontId="0" fillId="33" borderId="0" xfId="0" applyNumberFormat="1" applyFont="1" applyFill="1" applyBorder="1" applyAlignment="1" applyProtection="1">
      <alignment horizontal="center" vertical="center"/>
      <protection locked="0"/>
    </xf>
    <xf numFmtId="49" fontId="7" fillId="33" borderId="11" xfId="0" applyNumberFormat="1" applyFont="1" applyFill="1" applyBorder="1" applyAlignment="1" applyProtection="1">
      <alignment horizontal="center" vertical="center" wrapText="1"/>
      <protection locked="0"/>
    </xf>
    <xf numFmtId="172" fontId="7" fillId="20" borderId="11" xfId="42" applyNumberFormat="1" applyFont="1" applyFill="1" applyBorder="1" applyAlignment="1" applyProtection="1">
      <alignment horizontal="center" vertical="center"/>
      <protection/>
    </xf>
    <xf numFmtId="49" fontId="6" fillId="34" borderId="11" xfId="0" applyNumberFormat="1" applyFont="1" applyFill="1" applyBorder="1" applyAlignment="1" applyProtection="1">
      <alignment horizontal="center" vertical="center" wrapText="1"/>
      <protection locked="0"/>
    </xf>
    <xf numFmtId="49" fontId="6" fillId="34" borderId="13" xfId="0" applyNumberFormat="1" applyFont="1" applyFill="1" applyBorder="1" applyAlignment="1" applyProtection="1">
      <alignment horizontal="left" vertical="center" wrapText="1"/>
      <protection locked="0"/>
    </xf>
    <xf numFmtId="49" fontId="7" fillId="33" borderId="11" xfId="0" applyNumberFormat="1" applyFont="1" applyFill="1" applyBorder="1" applyAlignment="1" applyProtection="1">
      <alignment horizontal="center" vertical="center"/>
      <protection locked="0"/>
    </xf>
    <xf numFmtId="49" fontId="7" fillId="33" borderId="13" xfId="0" applyNumberFormat="1" applyFont="1" applyFill="1" applyBorder="1" applyAlignment="1" applyProtection="1">
      <alignment vertical="center"/>
      <protection locked="0"/>
    </xf>
    <xf numFmtId="172" fontId="7" fillId="33" borderId="11" xfId="42" applyNumberFormat="1" applyFont="1" applyFill="1" applyBorder="1" applyAlignment="1" applyProtection="1">
      <alignment horizontal="center" vertical="center"/>
      <protection locked="0"/>
    </xf>
    <xf numFmtId="49" fontId="7" fillId="33" borderId="0" xfId="0" applyNumberFormat="1" applyFont="1" applyFill="1" applyAlignment="1" applyProtection="1">
      <alignment/>
      <protection locked="0"/>
    </xf>
    <xf numFmtId="49" fontId="7" fillId="33" borderId="11" xfId="0" applyNumberFormat="1" applyFont="1" applyFill="1" applyBorder="1" applyAlignment="1" applyProtection="1">
      <alignment/>
      <protection locked="0"/>
    </xf>
    <xf numFmtId="49" fontId="7" fillId="33" borderId="13" xfId="0" applyNumberFormat="1" applyFont="1" applyFill="1" applyBorder="1" applyAlignment="1" applyProtection="1">
      <alignment vertical="center" wrapText="1"/>
      <protection locked="0"/>
    </xf>
    <xf numFmtId="49" fontId="8" fillId="0" borderId="12" xfId="0" applyNumberFormat="1" applyFont="1" applyFill="1" applyBorder="1" applyAlignment="1" applyProtection="1">
      <alignment wrapText="1"/>
      <protection locked="0"/>
    </xf>
    <xf numFmtId="49" fontId="0" fillId="0" borderId="0" xfId="0" applyNumberFormat="1" applyFont="1" applyFill="1" applyBorder="1" applyAlignment="1" applyProtection="1">
      <alignment/>
      <protection locked="0"/>
    </xf>
    <xf numFmtId="49" fontId="0" fillId="33" borderId="0" xfId="0" applyNumberFormat="1" applyFont="1" applyFill="1" applyBorder="1" applyAlignment="1" applyProtection="1">
      <alignment/>
      <protection locked="0"/>
    </xf>
    <xf numFmtId="49" fontId="8" fillId="0" borderId="0" xfId="0" applyNumberFormat="1" applyFont="1" applyFill="1" applyBorder="1" applyAlignment="1" applyProtection="1">
      <alignment wrapText="1"/>
      <protection locked="0"/>
    </xf>
    <xf numFmtId="49" fontId="8" fillId="0" borderId="0" xfId="0" applyNumberFormat="1" applyFont="1" applyFill="1" applyBorder="1" applyAlignment="1" applyProtection="1">
      <alignment/>
      <protection locked="0"/>
    </xf>
    <xf numFmtId="49" fontId="9" fillId="0" borderId="0" xfId="0" applyNumberFormat="1" applyFont="1" applyFill="1" applyAlignment="1" applyProtection="1">
      <alignment wrapText="1"/>
      <protection locked="0"/>
    </xf>
    <xf numFmtId="49" fontId="89" fillId="20" borderId="0" xfId="0" applyNumberFormat="1" applyFont="1" applyFill="1" applyAlignment="1" applyProtection="1">
      <alignment wrapText="1"/>
      <protection locked="0"/>
    </xf>
    <xf numFmtId="49" fontId="9" fillId="0" borderId="0" xfId="0" applyNumberFormat="1" applyFont="1" applyFill="1" applyAlignment="1" applyProtection="1">
      <alignment horizontal="center" wrapText="1"/>
      <protection locked="0"/>
    </xf>
    <xf numFmtId="49" fontId="89" fillId="20" borderId="0" xfId="0" applyNumberFormat="1" applyFont="1" applyFill="1" applyAlignment="1" applyProtection="1">
      <alignment horizontal="center" wrapText="1"/>
      <protection locked="0"/>
    </xf>
    <xf numFmtId="49" fontId="0" fillId="33" borderId="0" xfId="0" applyNumberFormat="1" applyFont="1" applyFill="1" applyAlignment="1" applyProtection="1">
      <alignment horizontal="center"/>
      <protection locked="0"/>
    </xf>
    <xf numFmtId="49" fontId="85" fillId="20" borderId="0" xfId="0" applyNumberFormat="1" applyFont="1" applyFill="1" applyAlignment="1" applyProtection="1">
      <alignment horizontal="center"/>
      <protection locked="0"/>
    </xf>
    <xf numFmtId="49" fontId="14" fillId="0" borderId="0" xfId="0" applyNumberFormat="1" applyFont="1" applyAlignment="1">
      <alignment/>
    </xf>
    <xf numFmtId="49" fontId="15" fillId="0" borderId="11" xfId="0" applyNumberFormat="1" applyFont="1" applyBorder="1" applyAlignment="1">
      <alignment horizontal="center" vertical="center" wrapText="1"/>
    </xf>
    <xf numFmtId="49" fontId="16" fillId="0" borderId="0" xfId="0" applyNumberFormat="1" applyFont="1" applyAlignment="1">
      <alignment/>
    </xf>
    <xf numFmtId="49" fontId="17" fillId="0" borderId="11" xfId="0" applyNumberFormat="1" applyFont="1" applyBorder="1" applyAlignment="1">
      <alignment horizontal="center" vertical="center"/>
    </xf>
    <xf numFmtId="49" fontId="17" fillId="0" borderId="11" xfId="0" applyNumberFormat="1" applyFont="1" applyBorder="1" applyAlignment="1">
      <alignment horizontal="justify" vertical="center"/>
    </xf>
    <xf numFmtId="172" fontId="17" fillId="40" borderId="11" xfId="42" applyNumberFormat="1" applyFont="1" applyFill="1" applyBorder="1" applyAlignment="1" applyProtection="1">
      <alignment horizontal="center" vertical="center"/>
      <protection locked="0"/>
    </xf>
    <xf numFmtId="49" fontId="9" fillId="0" borderId="0" xfId="0" applyNumberFormat="1" applyFont="1" applyAlignment="1">
      <alignment/>
    </xf>
    <xf numFmtId="49" fontId="9" fillId="0" borderId="11" xfId="0" applyNumberFormat="1" applyFont="1" applyBorder="1" applyAlignment="1">
      <alignment horizontal="center" vertical="center"/>
    </xf>
    <xf numFmtId="49" fontId="9" fillId="0" borderId="11" xfId="0" applyNumberFormat="1" applyFont="1" applyBorder="1" applyAlignment="1">
      <alignment horizontal="justify" vertical="center"/>
    </xf>
    <xf numFmtId="172" fontId="9" fillId="33" borderId="11" xfId="42" applyNumberFormat="1" applyFont="1" applyFill="1" applyBorder="1" applyAlignment="1" applyProtection="1">
      <alignment horizontal="center" vertical="center"/>
      <protection locked="0"/>
    </xf>
    <xf numFmtId="172" fontId="9" fillId="41" borderId="11" xfId="42" applyNumberFormat="1" applyFont="1" applyFill="1" applyBorder="1" applyAlignment="1" applyProtection="1">
      <alignment horizontal="center" vertical="center"/>
      <protection locked="0"/>
    </xf>
    <xf numFmtId="172" fontId="17" fillId="33" borderId="11" xfId="42" applyNumberFormat="1" applyFont="1" applyFill="1" applyBorder="1" applyAlignment="1" applyProtection="1">
      <alignment horizontal="center" vertical="center"/>
      <protection locked="0"/>
    </xf>
    <xf numFmtId="49" fontId="0" fillId="0" borderId="0" xfId="0" applyNumberFormat="1" applyFont="1" applyAlignment="1">
      <alignment/>
    </xf>
    <xf numFmtId="2" fontId="9" fillId="0" borderId="11" xfId="0" applyNumberFormat="1" applyFont="1" applyBorder="1" applyAlignment="1">
      <alignment horizontal="justify" vertical="center" wrapText="1"/>
    </xf>
    <xf numFmtId="172" fontId="9" fillId="33" borderId="11" xfId="42" applyNumberFormat="1" applyFont="1" applyFill="1" applyBorder="1" applyAlignment="1" applyProtection="1">
      <alignment horizontal="center" vertical="center" wrapText="1"/>
      <protection locked="0"/>
    </xf>
    <xf numFmtId="49" fontId="18" fillId="0" borderId="0" xfId="0" applyNumberFormat="1" applyFont="1" applyAlignment="1">
      <alignment/>
    </xf>
    <xf numFmtId="49" fontId="17" fillId="0" borderId="0" xfId="0" applyNumberFormat="1" applyFont="1" applyAlignment="1">
      <alignment/>
    </xf>
    <xf numFmtId="49" fontId="9" fillId="0" borderId="0" xfId="0" applyNumberFormat="1" applyFont="1" applyAlignment="1">
      <alignment/>
    </xf>
    <xf numFmtId="49" fontId="0" fillId="0" borderId="0" xfId="0" applyNumberFormat="1" applyFont="1" applyAlignment="1">
      <alignment/>
    </xf>
    <xf numFmtId="49" fontId="17" fillId="0" borderId="11" xfId="0" applyNumberFormat="1" applyFont="1" applyBorder="1" applyAlignment="1">
      <alignment horizontal="center" vertical="center"/>
    </xf>
    <xf numFmtId="49" fontId="17" fillId="0" borderId="11" xfId="0" applyNumberFormat="1" applyFont="1" applyBorder="1" applyAlignment="1">
      <alignment horizontal="justify" vertical="center"/>
    </xf>
    <xf numFmtId="49" fontId="9" fillId="0" borderId="11" xfId="0" applyNumberFormat="1" applyFont="1" applyBorder="1" applyAlignment="1">
      <alignment horizontal="center" vertical="center"/>
    </xf>
    <xf numFmtId="49" fontId="9" fillId="0" borderId="11" xfId="0" applyNumberFormat="1" applyFont="1" applyBorder="1" applyAlignment="1">
      <alignment horizontal="justify" vertical="center"/>
    </xf>
    <xf numFmtId="49" fontId="19" fillId="0" borderId="0" xfId="0" applyNumberFormat="1" applyFont="1" applyAlignment="1">
      <alignment/>
    </xf>
    <xf numFmtId="49" fontId="5" fillId="0" borderId="0" xfId="0" applyNumberFormat="1" applyFont="1" applyAlignment="1">
      <alignment/>
    </xf>
    <xf numFmtId="49" fontId="0" fillId="20" borderId="0" xfId="0" applyNumberFormat="1" applyFont="1" applyFill="1" applyAlignment="1">
      <alignment/>
    </xf>
    <xf numFmtId="172" fontId="7" fillId="34" borderId="11" xfId="42" applyNumberFormat="1" applyFont="1" applyFill="1" applyBorder="1" applyAlignment="1" applyProtection="1">
      <alignment horizontal="center" vertical="center"/>
      <protection/>
    </xf>
    <xf numFmtId="172" fontId="7" fillId="20" borderId="11" xfId="42" applyNumberFormat="1" applyFont="1" applyFill="1" applyBorder="1" applyAlignment="1" applyProtection="1">
      <alignment horizontal="center" vertical="center"/>
      <protection/>
    </xf>
    <xf numFmtId="10" fontId="7" fillId="34" borderId="11" xfId="61" applyNumberFormat="1" applyFont="1" applyFill="1" applyBorder="1" applyAlignment="1" applyProtection="1">
      <alignment horizontal="center" vertical="center"/>
      <protection locked="0"/>
    </xf>
    <xf numFmtId="49" fontId="7" fillId="34" borderId="11" xfId="0" applyNumberFormat="1" applyFont="1" applyFill="1" applyBorder="1" applyAlignment="1" applyProtection="1">
      <alignment horizontal="center" vertical="center" wrapText="1"/>
      <protection/>
    </xf>
    <xf numFmtId="49" fontId="7" fillId="34" borderId="13" xfId="0" applyNumberFormat="1" applyFont="1" applyFill="1" applyBorder="1" applyAlignment="1" applyProtection="1">
      <alignment horizontal="left" vertical="center" wrapText="1"/>
      <protection/>
    </xf>
    <xf numFmtId="172" fontId="6" fillId="34" borderId="11" xfId="42" applyNumberFormat="1" applyFont="1" applyFill="1" applyBorder="1" applyAlignment="1" applyProtection="1">
      <alignment horizontal="center" vertical="center"/>
      <protection/>
    </xf>
    <xf numFmtId="172" fontId="6" fillId="20" borderId="11" xfId="42" applyNumberFormat="1" applyFont="1" applyFill="1" applyBorder="1" applyAlignment="1" applyProtection="1">
      <alignment horizontal="center" vertical="center"/>
      <protection/>
    </xf>
    <xf numFmtId="49" fontId="7" fillId="33" borderId="11" xfId="0" applyNumberFormat="1" applyFont="1" applyFill="1" applyBorder="1" applyAlignment="1" applyProtection="1">
      <alignment horizontal="center" vertical="center"/>
      <protection/>
    </xf>
    <xf numFmtId="49" fontId="7" fillId="33" borderId="13" xfId="0" applyNumberFormat="1" applyFont="1" applyFill="1" applyBorder="1" applyAlignment="1" applyProtection="1">
      <alignment vertical="center"/>
      <protection/>
    </xf>
    <xf numFmtId="172" fontId="7" fillId="20" borderId="14" xfId="42" applyNumberFormat="1" applyFont="1" applyFill="1" applyBorder="1" applyAlignment="1" applyProtection="1">
      <alignment vertical="center" wrapText="1"/>
      <protection locked="0"/>
    </xf>
    <xf numFmtId="172" fontId="7" fillId="33" borderId="14" xfId="42" applyNumberFormat="1" applyFont="1" applyFill="1" applyBorder="1" applyAlignment="1" applyProtection="1">
      <alignment vertical="center" wrapText="1"/>
      <protection locked="0"/>
    </xf>
    <xf numFmtId="172" fontId="7" fillId="42" borderId="11" xfId="42" applyNumberFormat="1" applyFont="1" applyFill="1" applyBorder="1" applyAlignment="1" applyProtection="1">
      <alignment horizontal="center" vertical="center"/>
      <protection/>
    </xf>
    <xf numFmtId="49" fontId="7" fillId="33" borderId="0" xfId="0" applyNumberFormat="1" applyFont="1" applyFill="1" applyAlignment="1" applyProtection="1">
      <alignment/>
      <protection/>
    </xf>
    <xf numFmtId="49" fontId="7" fillId="33" borderId="11" xfId="0" applyNumberFormat="1" applyFont="1" applyFill="1" applyBorder="1" applyAlignment="1" applyProtection="1">
      <alignment/>
      <protection/>
    </xf>
    <xf numFmtId="49" fontId="7" fillId="33" borderId="13" xfId="0" applyNumberFormat="1" applyFont="1" applyFill="1" applyBorder="1" applyAlignment="1" applyProtection="1">
      <alignment vertical="center" wrapText="1"/>
      <protection/>
    </xf>
    <xf numFmtId="172" fontId="6" fillId="42" borderId="11" xfId="42" applyNumberFormat="1" applyFont="1" applyFill="1" applyBorder="1" applyAlignment="1" applyProtection="1">
      <alignment horizontal="center" vertical="center"/>
      <protection/>
    </xf>
    <xf numFmtId="49" fontId="7" fillId="33" borderId="11" xfId="0" applyNumberFormat="1" applyFont="1" applyFill="1" applyBorder="1" applyAlignment="1" applyProtection="1">
      <alignment horizontal="center" vertical="center"/>
      <protection/>
    </xf>
    <xf numFmtId="49" fontId="7" fillId="33" borderId="13" xfId="0" applyNumberFormat="1" applyFont="1" applyFill="1" applyBorder="1" applyAlignment="1" applyProtection="1">
      <alignment vertical="center"/>
      <protection/>
    </xf>
    <xf numFmtId="49" fontId="7" fillId="33" borderId="0" xfId="0" applyNumberFormat="1" applyFont="1" applyFill="1" applyAlignment="1" applyProtection="1">
      <alignment/>
      <protection/>
    </xf>
    <xf numFmtId="49" fontId="7" fillId="33" borderId="11" xfId="0" applyNumberFormat="1" applyFont="1" applyFill="1" applyBorder="1" applyAlignment="1" applyProtection="1">
      <alignment/>
      <protection/>
    </xf>
    <xf numFmtId="49" fontId="7" fillId="33" borderId="13" xfId="0" applyNumberFormat="1" applyFont="1" applyFill="1" applyBorder="1" applyAlignment="1" applyProtection="1">
      <alignment vertical="center" wrapText="1"/>
      <protection/>
    </xf>
    <xf numFmtId="49" fontId="9" fillId="0" borderId="0" xfId="0" applyNumberFormat="1" applyFont="1" applyFill="1" applyAlignment="1">
      <alignment wrapText="1"/>
    </xf>
    <xf numFmtId="49" fontId="9" fillId="20" borderId="0" xfId="0" applyNumberFormat="1" applyFont="1" applyFill="1" applyAlignment="1">
      <alignment wrapText="1"/>
    </xf>
    <xf numFmtId="49" fontId="9" fillId="0" borderId="0" xfId="0" applyNumberFormat="1" applyFont="1" applyFill="1" applyAlignment="1">
      <alignment horizontal="center" wrapText="1"/>
    </xf>
    <xf numFmtId="49" fontId="9" fillId="20" borderId="0" xfId="0" applyNumberFormat="1" applyFont="1" applyFill="1" applyAlignment="1">
      <alignment horizontal="center" wrapText="1"/>
    </xf>
    <xf numFmtId="49" fontId="0" fillId="20" borderId="0" xfId="0" applyNumberFormat="1" applyFont="1" applyFill="1" applyAlignment="1">
      <alignment horizontal="center"/>
    </xf>
    <xf numFmtId="49" fontId="17" fillId="0" borderId="11" xfId="0" applyNumberFormat="1" applyFont="1" applyBorder="1" applyAlignment="1">
      <alignment horizontal="center" vertical="center" wrapText="1"/>
    </xf>
    <xf numFmtId="0" fontId="0" fillId="33" borderId="0" xfId="0" applyNumberFormat="1" applyFont="1" applyFill="1" applyAlignment="1" applyProtection="1">
      <alignment horizontal="center" vertical="center"/>
      <protection locked="0"/>
    </xf>
    <xf numFmtId="0" fontId="0" fillId="33" borderId="0" xfId="0" applyNumberFormat="1" applyFont="1" applyFill="1" applyBorder="1" applyAlignment="1" applyProtection="1">
      <alignment horizontal="center" vertical="center"/>
      <protection locked="0"/>
    </xf>
    <xf numFmtId="0" fontId="0" fillId="33" borderId="0" xfId="0" applyNumberFormat="1" applyFont="1" applyFill="1" applyBorder="1" applyAlignment="1" applyProtection="1">
      <alignment/>
      <protection locked="0"/>
    </xf>
    <xf numFmtId="172" fontId="0" fillId="33" borderId="0" xfId="0" applyNumberFormat="1" applyFont="1" applyFill="1" applyAlignment="1">
      <alignment/>
    </xf>
    <xf numFmtId="172" fontId="0" fillId="33" borderId="0" xfId="0" applyNumberFormat="1" applyFill="1" applyAlignment="1">
      <alignment/>
    </xf>
    <xf numFmtId="49" fontId="85" fillId="0" borderId="0" xfId="0" applyNumberFormat="1" applyFont="1" applyFill="1" applyAlignment="1" applyProtection="1">
      <alignment/>
      <protection locked="0"/>
    </xf>
    <xf numFmtId="49" fontId="85" fillId="0" borderId="0" xfId="0" applyNumberFormat="1" applyFont="1" applyFill="1" applyAlignment="1" applyProtection="1">
      <alignment/>
      <protection locked="0"/>
    </xf>
    <xf numFmtId="0" fontId="14" fillId="0" borderId="0" xfId="0" applyNumberFormat="1" applyFont="1" applyAlignment="1">
      <alignment/>
    </xf>
    <xf numFmtId="0" fontId="16" fillId="0" borderId="0" xfId="0" applyNumberFormat="1" applyFont="1" applyAlignment="1">
      <alignment/>
    </xf>
    <xf numFmtId="0" fontId="9" fillId="0" borderId="0" xfId="0" applyNumberFormat="1" applyFont="1" applyAlignment="1">
      <alignment/>
    </xf>
    <xf numFmtId="0" fontId="0" fillId="0" borderId="0" xfId="0" applyNumberFormat="1" applyFont="1" applyAlignment="1">
      <alignment/>
    </xf>
    <xf numFmtId="0" fontId="18" fillId="0" borderId="0" xfId="0" applyNumberFormat="1" applyFont="1" applyAlignment="1">
      <alignment/>
    </xf>
    <xf numFmtId="0" fontId="17" fillId="0" borderId="0" xfId="0" applyNumberFormat="1" applyFont="1" applyAlignment="1">
      <alignment/>
    </xf>
    <xf numFmtId="0" fontId="9" fillId="0" borderId="0" xfId="0" applyNumberFormat="1" applyFont="1" applyAlignment="1">
      <alignment/>
    </xf>
    <xf numFmtId="0" fontId="0" fillId="0" borderId="0" xfId="0" applyNumberFormat="1" applyFont="1" applyAlignment="1">
      <alignment/>
    </xf>
    <xf numFmtId="172" fontId="9" fillId="0" borderId="0" xfId="0" applyNumberFormat="1" applyFont="1" applyAlignment="1">
      <alignment/>
    </xf>
    <xf numFmtId="172" fontId="5" fillId="0" borderId="0" xfId="0" applyNumberFormat="1" applyFont="1" applyAlignment="1">
      <alignment/>
    </xf>
    <xf numFmtId="0" fontId="0" fillId="0" borderId="0" xfId="0" applyNumberFormat="1" applyAlignment="1">
      <alignment/>
    </xf>
    <xf numFmtId="172" fontId="17" fillId="33" borderId="11" xfId="42" applyNumberFormat="1" applyFont="1" applyFill="1" applyBorder="1" applyAlignment="1" applyProtection="1">
      <alignment horizontal="right" vertical="center"/>
      <protection locked="0"/>
    </xf>
    <xf numFmtId="172" fontId="9" fillId="33" borderId="11" xfId="42" applyNumberFormat="1" applyFont="1" applyFill="1" applyBorder="1" applyAlignment="1" applyProtection="1">
      <alignment horizontal="right" vertical="center"/>
      <protection locked="0"/>
    </xf>
    <xf numFmtId="0" fontId="0" fillId="0" borderId="0" xfId="0" applyAlignment="1">
      <alignment wrapText="1"/>
    </xf>
    <xf numFmtId="0" fontId="3" fillId="0" borderId="0" xfId="0" applyFont="1" applyAlignment="1">
      <alignment wrapText="1"/>
    </xf>
    <xf numFmtId="0" fontId="7" fillId="0" borderId="11" xfId="0" applyFont="1" applyBorder="1" applyAlignment="1">
      <alignment horizontal="center"/>
    </xf>
    <xf numFmtId="0" fontId="7" fillId="0" borderId="11" xfId="0" applyFont="1" applyBorder="1" applyAlignment="1">
      <alignment horizontal="center" wrapText="1"/>
    </xf>
    <xf numFmtId="0" fontId="6" fillId="0" borderId="11" xfId="0" applyFont="1" applyBorder="1" applyAlignment="1">
      <alignment horizontal="center" wrapText="1"/>
    </xf>
    <xf numFmtId="172" fontId="6" fillId="0" borderId="11" xfId="42" applyNumberFormat="1" applyFont="1" applyBorder="1" applyAlignment="1" applyProtection="1">
      <alignment wrapText="1"/>
      <protection locked="0"/>
    </xf>
    <xf numFmtId="49" fontId="15" fillId="0" borderId="11" xfId="0" applyNumberFormat="1" applyFont="1" applyBorder="1" applyAlignment="1" applyProtection="1">
      <alignment horizontal="center"/>
      <protection locked="0"/>
    </xf>
    <xf numFmtId="49" fontId="15" fillId="33" borderId="11" xfId="0" applyNumberFormat="1" applyFont="1" applyFill="1" applyBorder="1" applyAlignment="1" applyProtection="1">
      <alignment horizontal="left"/>
      <protection locked="0"/>
    </xf>
    <xf numFmtId="172" fontId="7" fillId="0" borderId="11" xfId="42" applyNumberFormat="1" applyFont="1" applyBorder="1" applyAlignment="1" applyProtection="1">
      <alignment wrapText="1"/>
      <protection locked="0"/>
    </xf>
    <xf numFmtId="49" fontId="12" fillId="0" borderId="11" xfId="0" applyNumberFormat="1" applyFont="1" applyBorder="1" applyAlignment="1" applyProtection="1">
      <alignment horizontal="center"/>
      <protection locked="0"/>
    </xf>
    <xf numFmtId="49" fontId="12" fillId="33" borderId="11" xfId="0" applyNumberFormat="1" applyFont="1" applyFill="1" applyBorder="1" applyAlignment="1" applyProtection="1">
      <alignment horizontal="left"/>
      <protection locked="0"/>
    </xf>
    <xf numFmtId="49" fontId="12" fillId="0" borderId="11" xfId="0" applyNumberFormat="1" applyFont="1" applyFill="1" applyBorder="1" applyAlignment="1" applyProtection="1">
      <alignment horizontal="left"/>
      <protection locked="0"/>
    </xf>
    <xf numFmtId="49" fontId="6" fillId="0" borderId="12" xfId="0" applyNumberFormat="1" applyFont="1" applyBorder="1" applyAlignment="1">
      <alignment horizontal="center"/>
    </xf>
    <xf numFmtId="172" fontId="8" fillId="0" borderId="12" xfId="42" applyNumberFormat="1" applyFont="1" applyFill="1" applyBorder="1" applyAlignment="1">
      <alignment wrapText="1"/>
    </xf>
    <xf numFmtId="172" fontId="2" fillId="33" borderId="0" xfId="42" applyNumberFormat="1" applyFont="1" applyFill="1" applyBorder="1" applyAlignment="1">
      <alignment horizontal="center" wrapText="1"/>
    </xf>
    <xf numFmtId="172" fontId="2" fillId="33" borderId="0" xfId="42" applyNumberFormat="1" applyFont="1" applyFill="1" applyBorder="1" applyAlignment="1">
      <alignment horizontal="center"/>
    </xf>
    <xf numFmtId="172" fontId="8" fillId="33" borderId="0" xfId="42" applyNumberFormat="1" applyFont="1" applyFill="1" applyBorder="1" applyAlignment="1">
      <alignment horizontal="center"/>
    </xf>
    <xf numFmtId="49" fontId="8" fillId="0" borderId="0" xfId="0" applyNumberFormat="1" applyFont="1" applyAlignment="1">
      <alignment/>
    </xf>
    <xf numFmtId="49" fontId="8" fillId="0" borderId="0" xfId="0" applyNumberFormat="1" applyFont="1" applyFill="1" applyBorder="1" applyAlignment="1">
      <alignment wrapText="1"/>
    </xf>
    <xf numFmtId="172" fontId="2" fillId="0" borderId="0" xfId="42" applyNumberFormat="1" applyFont="1" applyFill="1" applyAlignment="1">
      <alignment/>
    </xf>
    <xf numFmtId="49" fontId="8" fillId="0" borderId="0" xfId="0" applyNumberFormat="1" applyFont="1" applyFill="1" applyBorder="1" applyAlignment="1">
      <alignment/>
    </xf>
    <xf numFmtId="49" fontId="2" fillId="0" borderId="0" xfId="0" applyNumberFormat="1" applyFont="1" applyFill="1" applyBorder="1" applyAlignment="1">
      <alignment/>
    </xf>
    <xf numFmtId="49" fontId="8" fillId="33" borderId="0" xfId="0" applyNumberFormat="1" applyFont="1" applyFill="1" applyBorder="1" applyAlignment="1">
      <alignment/>
    </xf>
    <xf numFmtId="172" fontId="2" fillId="0" borderId="0" xfId="42" applyNumberFormat="1" applyFont="1" applyAlignment="1">
      <alignment/>
    </xf>
    <xf numFmtId="49" fontId="2" fillId="0" borderId="0" xfId="0" applyNumberFormat="1" applyFont="1" applyAlignment="1">
      <alignment/>
    </xf>
    <xf numFmtId="172" fontId="2" fillId="0" borderId="0" xfId="42" applyNumberFormat="1" applyFont="1" applyAlignment="1">
      <alignment/>
    </xf>
    <xf numFmtId="0" fontId="3" fillId="0" borderId="0" xfId="0" applyFont="1" applyAlignment="1">
      <alignment/>
    </xf>
    <xf numFmtId="0" fontId="0" fillId="0" borderId="0" xfId="0" applyAlignment="1">
      <alignment/>
    </xf>
    <xf numFmtId="0" fontId="85" fillId="0" borderId="0" xfId="0" applyFont="1" applyAlignment="1" applyProtection="1">
      <alignment/>
      <protection locked="0"/>
    </xf>
    <xf numFmtId="172" fontId="7" fillId="33" borderId="0" xfId="42" applyNumberFormat="1" applyFont="1" applyFill="1" applyBorder="1" applyAlignment="1">
      <alignment horizontal="center"/>
    </xf>
    <xf numFmtId="49" fontId="8" fillId="0" borderId="0" xfId="0" applyNumberFormat="1" applyFont="1" applyFill="1" applyBorder="1" applyAlignment="1">
      <alignment vertical="center" wrapText="1"/>
    </xf>
    <xf numFmtId="49" fontId="12" fillId="0" borderId="11" xfId="0" applyNumberFormat="1" applyFont="1" applyFill="1" applyBorder="1" applyAlignment="1" applyProtection="1">
      <alignment horizontal="center"/>
      <protection locked="0"/>
    </xf>
    <xf numFmtId="172" fontId="7" fillId="0" borderId="11" xfId="42" applyNumberFormat="1" applyFont="1" applyFill="1" applyBorder="1" applyAlignment="1" applyProtection="1">
      <alignment wrapText="1"/>
      <protection locked="0"/>
    </xf>
    <xf numFmtId="172" fontId="6" fillId="0" borderId="11" xfId="42" applyNumberFormat="1" applyFont="1" applyFill="1" applyBorder="1" applyAlignment="1" applyProtection="1">
      <alignment wrapText="1"/>
      <protection locked="0"/>
    </xf>
    <xf numFmtId="0" fontId="85" fillId="0" borderId="0" xfId="0" applyFont="1" applyFill="1" applyAlignment="1" applyProtection="1">
      <alignment/>
      <protection locked="0"/>
    </xf>
    <xf numFmtId="0" fontId="0" fillId="0" borderId="0" xfId="0" applyFill="1" applyAlignment="1">
      <alignment/>
    </xf>
    <xf numFmtId="0" fontId="3" fillId="0" borderId="0" xfId="0" applyFont="1" applyAlignment="1">
      <alignment vertical="center"/>
    </xf>
    <xf numFmtId="0" fontId="12" fillId="0" borderId="11" xfId="0" applyFont="1" applyFill="1" applyBorder="1" applyAlignment="1">
      <alignment horizontal="center" vertical="center" wrapText="1"/>
    </xf>
    <xf numFmtId="49" fontId="12" fillId="0" borderId="11" xfId="0" applyNumberFormat="1" applyFont="1" applyFill="1" applyBorder="1" applyAlignment="1">
      <alignment horizontal="center" vertical="center" wrapText="1"/>
    </xf>
    <xf numFmtId="0" fontId="90" fillId="0" borderId="11" xfId="0" applyFont="1" applyFill="1" applyBorder="1" applyAlignment="1">
      <alignment horizontal="center" vertical="center" wrapText="1"/>
    </xf>
    <xf numFmtId="49" fontId="15" fillId="34" borderId="11" xfId="0" applyNumberFormat="1" applyFont="1" applyFill="1" applyBorder="1" applyAlignment="1" applyProtection="1">
      <alignment horizontal="center" vertical="center" wrapText="1"/>
      <protection/>
    </xf>
    <xf numFmtId="49" fontId="15" fillId="42" borderId="11" xfId="0" applyNumberFormat="1" applyFont="1" applyFill="1" applyBorder="1" applyAlignment="1" applyProtection="1">
      <alignment vertical="center" wrapText="1"/>
      <protection/>
    </xf>
    <xf numFmtId="172" fontId="21" fillId="42" borderId="11" xfId="42" applyNumberFormat="1" applyFont="1" applyFill="1" applyBorder="1" applyAlignment="1">
      <alignment/>
    </xf>
    <xf numFmtId="49" fontId="12" fillId="33" borderId="11" xfId="0" applyNumberFormat="1" applyFont="1" applyFill="1" applyBorder="1" applyAlignment="1" applyProtection="1">
      <alignment horizontal="center" vertical="center"/>
      <protection/>
    </xf>
    <xf numFmtId="49" fontId="12" fillId="33" borderId="11" xfId="0" applyNumberFormat="1" applyFont="1" applyFill="1" applyBorder="1" applyAlignment="1" applyProtection="1">
      <alignment vertical="center"/>
      <protection/>
    </xf>
    <xf numFmtId="172" fontId="11" fillId="42" borderId="11" xfId="42" applyNumberFormat="1" applyFont="1" applyFill="1" applyBorder="1" applyAlignment="1">
      <alignment/>
    </xf>
    <xf numFmtId="172" fontId="11" fillId="42" borderId="11" xfId="42" applyNumberFormat="1" applyFont="1" applyFill="1" applyBorder="1" applyAlignment="1">
      <alignment vertical="center" wrapText="1"/>
    </xf>
    <xf numFmtId="49" fontId="12" fillId="33" borderId="11" xfId="0" applyNumberFormat="1" applyFont="1" applyFill="1" applyBorder="1" applyAlignment="1">
      <alignment/>
    </xf>
    <xf numFmtId="49" fontId="12" fillId="33" borderId="11" xfId="0" applyNumberFormat="1" applyFont="1" applyFill="1" applyBorder="1" applyAlignment="1" applyProtection="1">
      <alignment vertical="center" wrapText="1"/>
      <protection/>
    </xf>
    <xf numFmtId="49" fontId="15" fillId="42" borderId="11" xfId="0" applyNumberFormat="1" applyFont="1" applyFill="1" applyBorder="1" applyAlignment="1" applyProtection="1">
      <alignment horizontal="left" vertical="center" wrapText="1"/>
      <protection/>
    </xf>
    <xf numFmtId="172" fontId="7" fillId="0" borderId="11" xfId="0" applyNumberFormat="1" applyFont="1" applyBorder="1" applyAlignment="1">
      <alignment/>
    </xf>
    <xf numFmtId="172" fontId="21" fillId="42" borderId="13" xfId="42" applyNumberFormat="1" applyFont="1" applyFill="1" applyBorder="1" applyAlignment="1">
      <alignment/>
    </xf>
    <xf numFmtId="0" fontId="3" fillId="0" borderId="0" xfId="0" applyFont="1" applyAlignment="1">
      <alignment/>
    </xf>
    <xf numFmtId="0" fontId="90" fillId="0" borderId="13" xfId="0" applyFont="1" applyFill="1" applyBorder="1" applyAlignment="1">
      <alignment horizontal="center" vertical="center" wrapText="1"/>
    </xf>
    <xf numFmtId="172" fontId="7" fillId="0" borderId="13" xfId="0" applyNumberFormat="1" applyFont="1" applyBorder="1" applyAlignment="1">
      <alignment/>
    </xf>
    <xf numFmtId="0" fontId="0" fillId="0" borderId="0" xfId="0" applyBorder="1" applyAlignment="1">
      <alignment/>
    </xf>
    <xf numFmtId="172" fontId="7" fillId="0" borderId="0" xfId="0" applyNumberFormat="1" applyFont="1" applyBorder="1" applyAlignment="1">
      <alignment/>
    </xf>
    <xf numFmtId="0" fontId="6" fillId="0" borderId="11" xfId="0" applyFont="1" applyBorder="1" applyAlignment="1">
      <alignment horizontal="center" vertical="center" wrapText="1"/>
    </xf>
    <xf numFmtId="0" fontId="19" fillId="0" borderId="0" xfId="0" applyNumberFormat="1" applyFont="1" applyAlignment="1">
      <alignment/>
    </xf>
    <xf numFmtId="0" fontId="5" fillId="0" borderId="0" xfId="0" applyNumberFormat="1" applyFont="1" applyAlignment="1">
      <alignment/>
    </xf>
    <xf numFmtId="172" fontId="19" fillId="0" borderId="0" xfId="0" applyNumberFormat="1" applyFont="1" applyAlignment="1">
      <alignment/>
    </xf>
    <xf numFmtId="3" fontId="9" fillId="0" borderId="0" xfId="0" applyNumberFormat="1" applyFont="1" applyAlignment="1">
      <alignment/>
    </xf>
    <xf numFmtId="49" fontId="6" fillId="36" borderId="11" xfId="0" applyNumberFormat="1" applyFont="1" applyFill="1" applyBorder="1" applyAlignment="1" applyProtection="1">
      <alignment horizontal="center" vertical="center" wrapText="1"/>
      <protection/>
    </xf>
    <xf numFmtId="172" fontId="0" fillId="33" borderId="0" xfId="0" applyNumberFormat="1" applyFont="1" applyFill="1" applyAlignment="1">
      <alignment horizontal="center" vertical="center"/>
    </xf>
    <xf numFmtId="172" fontId="0" fillId="33" borderId="0" xfId="61" applyNumberFormat="1" applyFont="1" applyFill="1" applyAlignment="1">
      <alignment horizontal="center" vertical="center"/>
    </xf>
    <xf numFmtId="172" fontId="84" fillId="43" borderId="11" xfId="42" applyNumberFormat="1" applyFont="1" applyFill="1" applyBorder="1" applyAlignment="1">
      <alignment vertical="center" wrapText="1"/>
    </xf>
    <xf numFmtId="172" fontId="7" fillId="43" borderId="11" xfId="42" applyNumberFormat="1" applyFont="1" applyFill="1" applyBorder="1" applyAlignment="1" applyProtection="1">
      <alignment horizontal="center" vertical="center"/>
      <protection locked="0"/>
    </xf>
    <xf numFmtId="172" fontId="7" fillId="43" borderId="11" xfId="42" applyNumberFormat="1" applyFont="1" applyFill="1" applyBorder="1" applyAlignment="1" applyProtection="1">
      <alignment horizontal="center"/>
      <protection locked="0"/>
    </xf>
    <xf numFmtId="0" fontId="3" fillId="44" borderId="11" xfId="0" applyFont="1" applyFill="1" applyBorder="1" applyAlignment="1">
      <alignment wrapText="1"/>
    </xf>
    <xf numFmtId="0" fontId="0" fillId="0" borderId="11" xfId="0" applyFill="1" applyBorder="1" applyAlignment="1">
      <alignment wrapText="1"/>
    </xf>
    <xf numFmtId="0" fontId="0" fillId="0" borderId="11" xfId="0" applyBorder="1" applyAlignment="1">
      <alignment/>
    </xf>
    <xf numFmtId="0" fontId="0" fillId="0" borderId="11" xfId="0" applyBorder="1" applyAlignment="1">
      <alignment horizontal="right"/>
    </xf>
    <xf numFmtId="14" fontId="0" fillId="0" borderId="11" xfId="0" applyNumberFormat="1" applyBorder="1" applyAlignment="1">
      <alignment horizontal="right"/>
    </xf>
    <xf numFmtId="49" fontId="3" fillId="0" borderId="0" xfId="0" applyNumberFormat="1" applyFont="1" applyFill="1" applyAlignment="1" applyProtection="1">
      <alignment/>
      <protection/>
    </xf>
    <xf numFmtId="49" fontId="4" fillId="33" borderId="0" xfId="0" applyNumberFormat="1" applyFont="1" applyFill="1" applyAlignment="1" applyProtection="1">
      <alignment/>
      <protection/>
    </xf>
    <xf numFmtId="1" fontId="10" fillId="33" borderId="0" xfId="0" applyNumberFormat="1" applyFont="1" applyFill="1" applyAlignment="1" applyProtection="1">
      <alignment horizontal="center"/>
      <protection/>
    </xf>
    <xf numFmtId="1" fontId="4" fillId="33" borderId="0" xfId="0" applyNumberFormat="1" applyFont="1" applyFill="1" applyAlignment="1" applyProtection="1">
      <alignment/>
      <protection/>
    </xf>
    <xf numFmtId="49" fontId="4" fillId="33" borderId="0" xfId="0" applyNumberFormat="1" applyFont="1" applyFill="1" applyAlignment="1" applyProtection="1">
      <alignment horizontal="center"/>
      <protection/>
    </xf>
    <xf numFmtId="49" fontId="7" fillId="0" borderId="11" xfId="0" applyNumberFormat="1" applyFont="1" applyFill="1" applyBorder="1" applyAlignment="1" applyProtection="1">
      <alignment horizontal="center" vertical="center" wrapText="1"/>
      <protection/>
    </xf>
    <xf numFmtId="49" fontId="7" fillId="0" borderId="11" xfId="0" applyNumberFormat="1" applyFont="1" applyFill="1" applyBorder="1" applyAlignment="1" applyProtection="1">
      <alignment horizontal="left" vertical="center" wrapText="1"/>
      <protection/>
    </xf>
    <xf numFmtId="172" fontId="7" fillId="0" borderId="11" xfId="42" applyNumberFormat="1" applyFont="1" applyFill="1" applyBorder="1" applyAlignment="1" applyProtection="1">
      <alignment horizontal="center" vertical="center"/>
      <protection locked="0"/>
    </xf>
    <xf numFmtId="10" fontId="7" fillId="0" borderId="11" xfId="61" applyNumberFormat="1" applyFont="1" applyFill="1" applyBorder="1" applyAlignment="1" applyProtection="1">
      <alignment horizontal="center" vertical="center"/>
      <protection locked="0"/>
    </xf>
    <xf numFmtId="172" fontId="0" fillId="0" borderId="0" xfId="0" applyNumberFormat="1" applyFont="1" applyFill="1" applyAlignment="1">
      <alignment vertical="center"/>
    </xf>
    <xf numFmtId="0" fontId="0" fillId="0" borderId="0" xfId="0" applyNumberFormat="1" applyFont="1" applyFill="1" applyAlignment="1">
      <alignment vertical="center"/>
    </xf>
    <xf numFmtId="49" fontId="0" fillId="0" borderId="0" xfId="0" applyNumberFormat="1" applyFont="1" applyFill="1" applyAlignment="1">
      <alignment vertical="center"/>
    </xf>
    <xf numFmtId="49" fontId="7" fillId="38" borderId="11" xfId="0" applyNumberFormat="1" applyFont="1" applyFill="1" applyBorder="1" applyAlignment="1" applyProtection="1">
      <alignment horizontal="center" vertical="center" wrapText="1"/>
      <protection/>
    </xf>
    <xf numFmtId="49" fontId="7" fillId="38" borderId="11" xfId="0" applyNumberFormat="1" applyFont="1" applyFill="1" applyBorder="1" applyAlignment="1" applyProtection="1">
      <alignment horizontal="left" vertical="center" wrapText="1"/>
      <protection/>
    </xf>
    <xf numFmtId="172" fontId="7" fillId="38" borderId="11" xfId="42" applyNumberFormat="1" applyFont="1" applyFill="1" applyBorder="1" applyAlignment="1" applyProtection="1">
      <alignment horizontal="center" vertical="center"/>
      <protection locked="0"/>
    </xf>
    <xf numFmtId="172" fontId="7" fillId="34" borderId="11" xfId="42" applyNumberFormat="1" applyFont="1" applyFill="1" applyBorder="1" applyAlignment="1" applyProtection="1">
      <alignment horizontal="center" vertical="center"/>
      <protection locked="0"/>
    </xf>
    <xf numFmtId="10" fontId="7" fillId="38" borderId="11" xfId="61" applyNumberFormat="1" applyFont="1" applyFill="1" applyBorder="1" applyAlignment="1" applyProtection="1">
      <alignment horizontal="center" vertical="center"/>
      <protection locked="0"/>
    </xf>
    <xf numFmtId="172" fontId="0" fillId="38" borderId="0" xfId="0" applyNumberFormat="1" applyFill="1" applyAlignment="1">
      <alignment/>
    </xf>
    <xf numFmtId="172" fontId="0" fillId="38" borderId="0" xfId="0" applyNumberFormat="1" applyFont="1" applyFill="1" applyAlignment="1">
      <alignment/>
    </xf>
    <xf numFmtId="49" fontId="0" fillId="38" borderId="0" xfId="0" applyNumberFormat="1" applyFont="1" applyFill="1" applyAlignment="1">
      <alignment/>
    </xf>
    <xf numFmtId="49" fontId="7" fillId="33" borderId="11" xfId="0" applyNumberFormat="1" applyFont="1" applyFill="1" applyBorder="1" applyAlignment="1" applyProtection="1">
      <alignment vertical="center"/>
      <protection/>
    </xf>
    <xf numFmtId="172" fontId="7" fillId="33" borderId="11" xfId="42" applyNumberFormat="1" applyFont="1" applyFill="1" applyBorder="1" applyAlignment="1" applyProtection="1">
      <alignment horizontal="center" vertical="center"/>
      <protection locked="0"/>
    </xf>
    <xf numFmtId="172" fontId="0" fillId="36" borderId="0" xfId="0" applyNumberFormat="1" applyFill="1" applyAlignment="1">
      <alignment/>
    </xf>
    <xf numFmtId="172" fontId="0" fillId="36" borderId="0" xfId="0" applyNumberFormat="1" applyFont="1" applyFill="1" applyAlignment="1">
      <alignment/>
    </xf>
    <xf numFmtId="49" fontId="8" fillId="0" borderId="12" xfId="0" applyNumberFormat="1" applyFont="1" applyFill="1" applyBorder="1" applyAlignment="1" applyProtection="1">
      <alignment vertical="center" wrapText="1"/>
      <protection/>
    </xf>
    <xf numFmtId="49" fontId="8"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protection/>
    </xf>
    <xf numFmtId="172" fontId="8" fillId="0" borderId="0" xfId="0" applyNumberFormat="1" applyFont="1" applyFill="1" applyBorder="1" applyAlignment="1" applyProtection="1">
      <alignment/>
      <protection/>
    </xf>
    <xf numFmtId="172" fontId="0"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horizontal="center"/>
      <protection/>
    </xf>
    <xf numFmtId="0" fontId="85" fillId="0" borderId="0" xfId="0" applyNumberFormat="1" applyFont="1" applyFill="1" applyAlignment="1" applyProtection="1">
      <alignment/>
      <protection/>
    </xf>
    <xf numFmtId="0" fontId="0" fillId="0" borderId="0" xfId="0" applyNumberFormat="1" applyFont="1" applyFill="1" applyAlignment="1" applyProtection="1">
      <alignment/>
      <protection/>
    </xf>
    <xf numFmtId="49" fontId="0" fillId="33" borderId="0" xfId="0" applyNumberFormat="1" applyFont="1" applyFill="1" applyAlignment="1" applyProtection="1">
      <alignment/>
      <protection/>
    </xf>
    <xf numFmtId="49" fontId="0" fillId="33" borderId="0" xfId="0" applyNumberFormat="1" applyFont="1" applyFill="1" applyAlignment="1" applyProtection="1">
      <alignment horizontal="center"/>
      <protection/>
    </xf>
    <xf numFmtId="49" fontId="91" fillId="33" borderId="0" xfId="0" applyNumberFormat="1" applyFont="1" applyFill="1" applyAlignment="1" applyProtection="1">
      <alignment/>
      <protection/>
    </xf>
    <xf numFmtId="49" fontId="0" fillId="0" borderId="0" xfId="0" applyNumberFormat="1" applyFont="1" applyFill="1" applyBorder="1" applyAlignment="1">
      <alignment horizontal="left" vertical="top" wrapText="1"/>
    </xf>
    <xf numFmtId="49" fontId="0" fillId="0" borderId="0" xfId="0" applyNumberFormat="1" applyFont="1" applyFill="1" applyBorder="1" applyAlignment="1">
      <alignment/>
    </xf>
    <xf numFmtId="1" fontId="4" fillId="33" borderId="0" xfId="0" applyNumberFormat="1" applyFont="1" applyFill="1" applyAlignment="1">
      <alignment horizontal="center"/>
    </xf>
    <xf numFmtId="49" fontId="9" fillId="0" borderId="11" xfId="0" applyNumberFormat="1" applyFont="1" applyFill="1" applyBorder="1" applyAlignment="1">
      <alignment horizontal="center" vertical="center" wrapText="1"/>
    </xf>
    <xf numFmtId="172" fontId="26" fillId="33" borderId="11" xfId="42" applyNumberFormat="1" applyFont="1" applyFill="1" applyBorder="1" applyAlignment="1" applyProtection="1">
      <alignment horizontal="center" vertical="center"/>
      <protection locked="0"/>
    </xf>
    <xf numFmtId="49" fontId="0" fillId="0" borderId="0" xfId="0" applyNumberFormat="1" applyFont="1" applyAlignment="1" applyProtection="1">
      <alignment/>
      <protection locked="0"/>
    </xf>
    <xf numFmtId="2" fontId="0" fillId="0" borderId="0" xfId="0" applyNumberFormat="1" applyAlignment="1" applyProtection="1">
      <alignment/>
      <protection locked="0"/>
    </xf>
    <xf numFmtId="172" fontId="12" fillId="33" borderId="11" xfId="42" applyNumberFormat="1" applyFont="1" applyFill="1" applyBorder="1" applyAlignment="1" applyProtection="1">
      <alignment horizontal="center" vertical="center"/>
      <protection locked="0"/>
    </xf>
    <xf numFmtId="49" fontId="8" fillId="0" borderId="12" xfId="0" applyNumberFormat="1" applyFont="1" applyFill="1" applyBorder="1" applyAlignment="1">
      <alignment wrapText="1"/>
    </xf>
    <xf numFmtId="49" fontId="27" fillId="0" borderId="0" xfId="0" applyNumberFormat="1" applyFont="1" applyAlignment="1">
      <alignment/>
    </xf>
    <xf numFmtId="49" fontId="28" fillId="0" borderId="0" xfId="0" applyNumberFormat="1" applyFont="1" applyAlignment="1">
      <alignment/>
    </xf>
    <xf numFmtId="49" fontId="8" fillId="0" borderId="0" xfId="0" applyNumberFormat="1" applyFont="1" applyFill="1" applyAlignment="1">
      <alignment/>
    </xf>
    <xf numFmtId="49" fontId="0" fillId="0" borderId="0" xfId="0" applyNumberFormat="1" applyFont="1" applyAlignment="1">
      <alignment horizontal="left"/>
    </xf>
    <xf numFmtId="49" fontId="0" fillId="33" borderId="0" xfId="0" applyNumberFormat="1" applyFont="1" applyFill="1" applyAlignment="1">
      <alignment horizontal="left"/>
    </xf>
    <xf numFmtId="1" fontId="0" fillId="33" borderId="0" xfId="0" applyNumberFormat="1" applyFont="1" applyFill="1" applyAlignment="1">
      <alignment horizontal="center"/>
    </xf>
    <xf numFmtId="49" fontId="5" fillId="0" borderId="10" xfId="0" applyNumberFormat="1" applyFont="1" applyBorder="1" applyAlignment="1">
      <alignment/>
    </xf>
    <xf numFmtId="49" fontId="9" fillId="0" borderId="0" xfId="0" applyNumberFormat="1" applyFont="1" applyFill="1" applyAlignment="1">
      <alignment/>
    </xf>
    <xf numFmtId="49" fontId="9" fillId="0" borderId="11" xfId="0" applyNumberFormat="1" applyFont="1" applyBorder="1" applyAlignment="1">
      <alignment horizontal="center"/>
    </xf>
    <xf numFmtId="172" fontId="17" fillId="33" borderId="11" xfId="42" applyNumberFormat="1" applyFont="1" applyFill="1" applyBorder="1" applyAlignment="1" applyProtection="1">
      <alignment horizontal="center"/>
      <protection locked="0"/>
    </xf>
    <xf numFmtId="172" fontId="9" fillId="33" borderId="11" xfId="42" applyNumberFormat="1" applyFont="1" applyFill="1" applyBorder="1" applyAlignment="1" applyProtection="1">
      <alignment horizontal="center"/>
      <protection locked="0"/>
    </xf>
    <xf numFmtId="172" fontId="22" fillId="33" borderId="11" xfId="42" applyNumberFormat="1" applyFont="1" applyFill="1" applyBorder="1" applyAlignment="1" applyProtection="1">
      <alignment horizontal="center"/>
      <protection locked="0"/>
    </xf>
    <xf numFmtId="172" fontId="0" fillId="33" borderId="11" xfId="42" applyNumberFormat="1" applyFont="1" applyFill="1" applyBorder="1" applyAlignment="1" applyProtection="1">
      <alignment horizontal="center"/>
      <protection locked="0"/>
    </xf>
    <xf numFmtId="172" fontId="3" fillId="33" borderId="11" xfId="42" applyNumberFormat="1" applyFont="1" applyFill="1" applyBorder="1" applyAlignment="1" applyProtection="1">
      <alignment horizontal="center"/>
      <protection locked="0"/>
    </xf>
    <xf numFmtId="172" fontId="22" fillId="33" borderId="11" xfId="42" applyNumberFormat="1" applyFont="1" applyFill="1" applyBorder="1" applyAlignment="1" applyProtection="1">
      <alignment/>
      <protection locked="0"/>
    </xf>
    <xf numFmtId="49" fontId="9" fillId="0" borderId="11" xfId="0" applyNumberFormat="1" applyFont="1" applyBorder="1" applyAlignment="1" applyProtection="1">
      <alignment horizontal="center"/>
      <protection locked="0"/>
    </xf>
    <xf numFmtId="49" fontId="9" fillId="33" borderId="11" xfId="0" applyNumberFormat="1" applyFont="1" applyFill="1" applyBorder="1" applyAlignment="1" applyProtection="1">
      <alignment horizontal="left"/>
      <protection locked="0"/>
    </xf>
    <xf numFmtId="49" fontId="0" fillId="0" borderId="10" xfId="0" applyNumberFormat="1" applyFill="1" applyBorder="1" applyAlignment="1">
      <alignment horizontal="left" vertical="top" wrapText="1"/>
    </xf>
    <xf numFmtId="49" fontId="2" fillId="0" borderId="10" xfId="0" applyNumberFormat="1" applyFont="1" applyFill="1" applyBorder="1" applyAlignment="1">
      <alignment horizontal="center" vertical="top" wrapText="1"/>
    </xf>
    <xf numFmtId="49" fontId="29" fillId="33" borderId="10" xfId="0" applyNumberFormat="1" applyFont="1" applyFill="1" applyBorder="1" applyAlignment="1">
      <alignment horizontal="center" vertical="top" wrapText="1"/>
    </xf>
    <xf numFmtId="1" fontId="29" fillId="33" borderId="10" xfId="0" applyNumberFormat="1" applyFont="1" applyFill="1" applyBorder="1" applyAlignment="1">
      <alignment horizontal="center" vertical="top" wrapText="1"/>
    </xf>
    <xf numFmtId="1" fontId="30" fillId="33" borderId="10" xfId="0" applyNumberFormat="1" applyFont="1" applyFill="1" applyBorder="1" applyAlignment="1">
      <alignment horizontal="center" vertical="top" wrapText="1"/>
    </xf>
    <xf numFmtId="49" fontId="6" fillId="0" borderId="15" xfId="0" applyNumberFormat="1" applyFont="1" applyFill="1" applyBorder="1" applyAlignment="1">
      <alignment horizontal="center" vertical="center" wrapText="1" readingOrder="1"/>
    </xf>
    <xf numFmtId="49" fontId="0" fillId="0" borderId="0" xfId="0" applyNumberFormat="1" applyFont="1" applyFill="1" applyBorder="1" applyAlignment="1">
      <alignment/>
    </xf>
    <xf numFmtId="49" fontId="6" fillId="0" borderId="16" xfId="0" applyNumberFormat="1" applyFont="1" applyBorder="1" applyAlignment="1">
      <alignment vertical="center" wrapText="1"/>
    </xf>
    <xf numFmtId="49" fontId="6" fillId="0" borderId="17" xfId="0" applyNumberFormat="1" applyFont="1" applyBorder="1" applyAlignment="1">
      <alignment vertical="center" wrapText="1"/>
    </xf>
    <xf numFmtId="49" fontId="7" fillId="0" borderId="11" xfId="0" applyNumberFormat="1" applyFont="1" applyBorder="1" applyAlignment="1">
      <alignment horizontal="center" vertical="center" wrapText="1"/>
    </xf>
    <xf numFmtId="49" fontId="7" fillId="0" borderId="11" xfId="0" applyNumberFormat="1" applyFont="1" applyBorder="1" applyAlignment="1">
      <alignment horizontal="center" vertical="center"/>
    </xf>
    <xf numFmtId="49" fontId="6" fillId="0" borderId="0" xfId="0" applyNumberFormat="1" applyFont="1" applyBorder="1" applyAlignment="1">
      <alignment vertical="justify" textRotation="90" wrapText="1"/>
    </xf>
    <xf numFmtId="49" fontId="0" fillId="0" borderId="0" xfId="0" applyNumberFormat="1" applyFont="1" applyBorder="1" applyAlignment="1">
      <alignment/>
    </xf>
    <xf numFmtId="49" fontId="6" fillId="0" borderId="11" xfId="0" applyNumberFormat="1" applyFont="1" applyBorder="1" applyAlignment="1" applyProtection="1">
      <alignment horizontal="center" wrapText="1"/>
      <protection locked="0"/>
    </xf>
    <xf numFmtId="49" fontId="6" fillId="0" borderId="11" xfId="0" applyNumberFormat="1" applyFont="1" applyBorder="1" applyAlignment="1" applyProtection="1">
      <alignment horizontal="left" wrapText="1"/>
      <protection locked="0"/>
    </xf>
    <xf numFmtId="172" fontId="6" fillId="33" borderId="17" xfId="42" applyNumberFormat="1" applyFont="1" applyFill="1" applyBorder="1" applyAlignment="1" applyProtection="1" quotePrefix="1">
      <alignment horizontal="center" wrapText="1"/>
      <protection locked="0"/>
    </xf>
    <xf numFmtId="172" fontId="6" fillId="33" borderId="17" xfId="42" applyNumberFormat="1" applyFont="1" applyFill="1" applyBorder="1" applyAlignment="1" applyProtection="1">
      <alignment horizontal="center" wrapText="1"/>
      <protection locked="0"/>
    </xf>
    <xf numFmtId="172" fontId="7" fillId="33" borderId="14" xfId="42" applyNumberFormat="1" applyFont="1" applyFill="1" applyBorder="1" applyAlignment="1" applyProtection="1">
      <alignment horizontal="center"/>
      <protection locked="0"/>
    </xf>
    <xf numFmtId="172" fontId="7" fillId="33" borderId="17" xfId="42" applyNumberFormat="1" applyFont="1" applyFill="1" applyBorder="1" applyAlignment="1" applyProtection="1">
      <alignment horizontal="center"/>
      <protection locked="0"/>
    </xf>
    <xf numFmtId="49" fontId="6" fillId="0" borderId="0" xfId="0" applyNumberFormat="1" applyFont="1" applyBorder="1" applyAlignment="1" applyProtection="1">
      <alignment vertical="justify" textRotation="90" wrapText="1"/>
      <protection locked="0"/>
    </xf>
    <xf numFmtId="49" fontId="0" fillId="0" borderId="0" xfId="0" applyNumberFormat="1" applyFont="1" applyBorder="1" applyAlignment="1" applyProtection="1">
      <alignment/>
      <protection locked="0"/>
    </xf>
    <xf numFmtId="49" fontId="6" fillId="0" borderId="11" xfId="0" applyNumberFormat="1" applyFont="1" applyBorder="1" applyAlignment="1" applyProtection="1">
      <alignment horizontal="center"/>
      <protection locked="0"/>
    </xf>
    <xf numFmtId="49" fontId="6" fillId="33" borderId="11" xfId="0" applyNumberFormat="1" applyFont="1" applyFill="1" applyBorder="1" applyAlignment="1" applyProtection="1">
      <alignment horizontal="left"/>
      <protection locked="0"/>
    </xf>
    <xf numFmtId="49" fontId="6" fillId="0" borderId="14" xfId="0" applyNumberFormat="1" applyFont="1" applyBorder="1" applyAlignment="1" applyProtection="1">
      <alignment horizontal="center"/>
      <protection locked="0"/>
    </xf>
    <xf numFmtId="49" fontId="7" fillId="33" borderId="11" xfId="0" applyNumberFormat="1" applyFont="1" applyFill="1" applyBorder="1" applyAlignment="1" applyProtection="1">
      <alignment horizontal="left"/>
      <protection locked="0"/>
    </xf>
    <xf numFmtId="172" fontId="6" fillId="33" borderId="11" xfId="42" applyNumberFormat="1" applyFont="1" applyFill="1" applyBorder="1" applyAlignment="1" applyProtection="1" quotePrefix="1">
      <alignment horizontal="center"/>
      <protection locked="0"/>
    </xf>
    <xf numFmtId="172" fontId="6" fillId="33" borderId="11" xfId="42" applyNumberFormat="1" applyFont="1" applyFill="1" applyBorder="1" applyAlignment="1" applyProtection="1">
      <alignment horizontal="center"/>
      <protection locked="0"/>
    </xf>
    <xf numFmtId="172" fontId="7" fillId="33" borderId="11" xfId="42" applyNumberFormat="1" applyFont="1" applyFill="1" applyBorder="1" applyAlignment="1" applyProtection="1">
      <alignment vertical="center"/>
      <protection locked="0"/>
    </xf>
    <xf numFmtId="172" fontId="7" fillId="33" borderId="11" xfId="42" applyNumberFormat="1" applyFont="1" applyFill="1" applyBorder="1" applyAlignment="1" applyProtection="1">
      <alignment/>
      <protection locked="0"/>
    </xf>
    <xf numFmtId="49" fontId="3" fillId="0" borderId="0" xfId="0" applyNumberFormat="1" applyFont="1" applyBorder="1" applyAlignment="1" applyProtection="1">
      <alignment/>
      <protection locked="0"/>
    </xf>
    <xf numFmtId="49" fontId="3" fillId="0" borderId="0" xfId="0" applyNumberFormat="1" applyFont="1" applyAlignment="1" applyProtection="1">
      <alignment/>
      <protection locked="0"/>
    </xf>
    <xf numFmtId="49" fontId="7" fillId="0" borderId="11" xfId="0" applyNumberFormat="1" applyFont="1" applyBorder="1" applyAlignment="1" applyProtection="1">
      <alignment horizontal="center"/>
      <protection locked="0"/>
    </xf>
    <xf numFmtId="43" fontId="2" fillId="0" borderId="0" xfId="42" applyFont="1" applyAlignment="1">
      <alignment/>
    </xf>
    <xf numFmtId="49" fontId="0" fillId="0" borderId="0" xfId="0" applyNumberFormat="1" applyAlignment="1">
      <alignment/>
    </xf>
    <xf numFmtId="1" fontId="4" fillId="33" borderId="0" xfId="0" applyNumberFormat="1" applyFont="1" applyFill="1" applyBorder="1" applyAlignment="1">
      <alignment horizontal="center"/>
    </xf>
    <xf numFmtId="49" fontId="31" fillId="33" borderId="0" xfId="0" applyNumberFormat="1" applyFont="1" applyFill="1" applyBorder="1" applyAlignment="1">
      <alignment/>
    </xf>
    <xf numFmtId="49" fontId="0" fillId="0" borderId="0" xfId="0" applyNumberFormat="1" applyFont="1" applyBorder="1" applyAlignment="1">
      <alignment horizontal="right"/>
    </xf>
    <xf numFmtId="49" fontId="0" fillId="0" borderId="0" xfId="0" applyNumberFormat="1" applyFill="1" applyAlignment="1">
      <alignment/>
    </xf>
    <xf numFmtId="49" fontId="7" fillId="0" borderId="11" xfId="0" applyNumberFormat="1" applyFont="1" applyBorder="1" applyAlignment="1">
      <alignment horizontal="center"/>
    </xf>
    <xf numFmtId="172" fontId="15" fillId="33" borderId="11" xfId="42" applyNumberFormat="1" applyFont="1" applyFill="1" applyBorder="1" applyAlignment="1" applyProtection="1">
      <alignment horizontal="center"/>
      <protection locked="0"/>
    </xf>
    <xf numFmtId="172" fontId="3" fillId="0" borderId="11" xfId="42" applyNumberFormat="1" applyFont="1" applyBorder="1" applyAlignment="1" applyProtection="1">
      <alignment/>
      <protection locked="0"/>
    </xf>
    <xf numFmtId="172" fontId="12" fillId="33" borderId="11" xfId="42" applyNumberFormat="1" applyFont="1" applyFill="1" applyBorder="1" applyAlignment="1" applyProtection="1">
      <alignment horizontal="center"/>
      <protection locked="0"/>
    </xf>
    <xf numFmtId="172" fontId="0" fillId="0" borderId="11" xfId="42" applyNumberFormat="1" applyFont="1" applyBorder="1" applyAlignment="1" applyProtection="1">
      <alignment/>
      <protection locked="0"/>
    </xf>
    <xf numFmtId="49" fontId="0" fillId="0" borderId="0" xfId="0" applyNumberFormat="1" applyAlignment="1" applyProtection="1">
      <alignment/>
      <protection locked="0"/>
    </xf>
    <xf numFmtId="172" fontId="20" fillId="33" borderId="11" xfId="42" applyNumberFormat="1" applyFont="1" applyFill="1" applyBorder="1" applyAlignment="1" applyProtection="1">
      <alignment horizontal="center"/>
      <protection locked="0"/>
    </xf>
    <xf numFmtId="172" fontId="0" fillId="33" borderId="11" xfId="42" applyNumberFormat="1" applyFont="1" applyFill="1" applyBorder="1" applyAlignment="1" applyProtection="1">
      <alignment/>
      <protection locked="0"/>
    </xf>
    <xf numFmtId="0" fontId="12" fillId="0" borderId="11" xfId="0" applyFont="1" applyBorder="1" applyAlignment="1" applyProtection="1">
      <alignment horizontal="center"/>
      <protection locked="0"/>
    </xf>
    <xf numFmtId="0" fontId="12" fillId="33" borderId="11" xfId="0" applyFont="1" applyFill="1" applyBorder="1" applyAlignment="1" applyProtection="1">
      <alignment horizontal="left"/>
      <protection locked="0"/>
    </xf>
    <xf numFmtId="49" fontId="0" fillId="0" borderId="0" xfId="0" applyNumberFormat="1" applyAlignment="1">
      <alignment horizontal="center"/>
    </xf>
    <xf numFmtId="0" fontId="35" fillId="0" borderId="0" xfId="0" applyFont="1" applyAlignment="1">
      <alignment/>
    </xf>
    <xf numFmtId="49" fontId="0" fillId="0" borderId="0" xfId="0" applyNumberFormat="1" applyFill="1" applyAlignment="1">
      <alignment/>
    </xf>
    <xf numFmtId="0" fontId="36" fillId="0" borderId="10" xfId="0" applyFont="1" applyBorder="1" applyAlignment="1">
      <alignment/>
    </xf>
    <xf numFmtId="0" fontId="31" fillId="33" borderId="0" xfId="0" applyFont="1" applyFill="1" applyAlignment="1">
      <alignment/>
    </xf>
    <xf numFmtId="1" fontId="31" fillId="33" borderId="0" xfId="0" applyNumberFormat="1" applyFont="1" applyFill="1" applyAlignment="1">
      <alignment horizontal="center"/>
    </xf>
    <xf numFmtId="2" fontId="31" fillId="33" borderId="0" xfId="0" applyNumberFormat="1" applyFont="1" applyFill="1" applyAlignment="1">
      <alignment/>
    </xf>
    <xf numFmtId="0" fontId="37" fillId="0" borderId="10" xfId="0" applyFont="1" applyBorder="1" applyAlignment="1">
      <alignment/>
    </xf>
    <xf numFmtId="0" fontId="24" fillId="0" borderId="11" xfId="0" applyFont="1" applyFill="1" applyBorder="1" applyAlignment="1">
      <alignment horizontal="center" vertical="center" wrapText="1"/>
    </xf>
    <xf numFmtId="0" fontId="35" fillId="0" borderId="0" xfId="0" applyFont="1" applyFill="1" applyAlignment="1">
      <alignment/>
    </xf>
    <xf numFmtId="0" fontId="24" fillId="0" borderId="11" xfId="0" applyFont="1" applyFill="1" applyBorder="1" applyAlignment="1">
      <alignment vertical="center" wrapText="1"/>
    </xf>
    <xf numFmtId="0" fontId="23" fillId="0" borderId="11" xfId="0" applyFont="1" applyBorder="1" applyAlignment="1">
      <alignment horizontal="center"/>
    </xf>
    <xf numFmtId="0" fontId="23" fillId="0" borderId="18" xfId="0" applyFont="1" applyBorder="1" applyAlignment="1">
      <alignment horizontal="center" vertical="center" wrapText="1"/>
    </xf>
    <xf numFmtId="0" fontId="37" fillId="0" borderId="0" xfId="0" applyFont="1" applyAlignment="1">
      <alignment horizontal="center"/>
    </xf>
    <xf numFmtId="172" fontId="23" fillId="33" borderId="11" xfId="42" applyNumberFormat="1" applyFont="1" applyFill="1" applyBorder="1" applyAlignment="1" applyProtection="1">
      <alignment horizontal="center"/>
      <protection locked="0"/>
    </xf>
    <xf numFmtId="172" fontId="37" fillId="33" borderId="11" xfId="42" applyNumberFormat="1" applyFont="1" applyFill="1" applyBorder="1" applyAlignment="1" applyProtection="1">
      <alignment horizontal="center"/>
      <protection locked="0"/>
    </xf>
    <xf numFmtId="0" fontId="37" fillId="0" borderId="0" xfId="0" applyFont="1" applyAlignment="1" applyProtection="1">
      <alignment horizontal="center"/>
      <protection locked="0"/>
    </xf>
    <xf numFmtId="0" fontId="35" fillId="0" borderId="0" xfId="0" applyFont="1" applyAlignment="1" applyProtection="1">
      <alignment/>
      <protection locked="0"/>
    </xf>
    <xf numFmtId="172" fontId="24" fillId="33" borderId="11" xfId="42" applyNumberFormat="1" applyFont="1" applyFill="1" applyBorder="1" applyAlignment="1" applyProtection="1">
      <alignment horizontal="center"/>
      <protection locked="0"/>
    </xf>
    <xf numFmtId="172" fontId="24" fillId="33" borderId="11" xfId="42" applyNumberFormat="1" applyFont="1" applyFill="1" applyBorder="1" applyAlignment="1" applyProtection="1">
      <alignment/>
      <protection locked="0"/>
    </xf>
    <xf numFmtId="172" fontId="35" fillId="33" borderId="11" xfId="42" applyNumberFormat="1" applyFont="1" applyFill="1" applyBorder="1" applyAlignment="1" applyProtection="1">
      <alignment/>
      <protection locked="0"/>
    </xf>
    <xf numFmtId="0" fontId="23" fillId="0" borderId="11" xfId="0" applyFont="1" applyBorder="1" applyAlignment="1" applyProtection="1">
      <alignment horizontal="center"/>
      <protection locked="0"/>
    </xf>
    <xf numFmtId="0" fontId="23" fillId="33" borderId="11" xfId="0" applyFont="1" applyFill="1" applyBorder="1" applyAlignment="1" applyProtection="1">
      <alignment horizontal="left"/>
      <protection locked="0"/>
    </xf>
    <xf numFmtId="172" fontId="8" fillId="0" borderId="12" xfId="42" applyNumberFormat="1" applyFont="1" applyBorder="1" applyAlignment="1">
      <alignment/>
    </xf>
    <xf numFmtId="0" fontId="37" fillId="0" borderId="0" xfId="0" applyFont="1" applyAlignment="1">
      <alignment/>
    </xf>
    <xf numFmtId="0" fontId="37" fillId="0" borderId="0" xfId="0" applyFont="1" applyFill="1" applyAlignment="1">
      <alignment/>
    </xf>
    <xf numFmtId="0" fontId="23" fillId="0" borderId="0" xfId="0" applyFont="1" applyFill="1" applyBorder="1" applyAlignment="1">
      <alignment/>
    </xf>
    <xf numFmtId="0" fontId="23" fillId="0" borderId="0" xfId="0" applyFont="1" applyFill="1" applyBorder="1" applyAlignment="1">
      <alignment horizontal="center"/>
    </xf>
    <xf numFmtId="0" fontId="39" fillId="0" borderId="0" xfId="0" applyFont="1" applyFill="1" applyAlignment="1">
      <alignment/>
    </xf>
    <xf numFmtId="0" fontId="23" fillId="0" borderId="0" xfId="0" applyFont="1" applyAlignment="1">
      <alignment/>
    </xf>
    <xf numFmtId="0" fontId="39" fillId="0" borderId="0" xfId="0" applyFont="1" applyAlignment="1">
      <alignment/>
    </xf>
    <xf numFmtId="0" fontId="23" fillId="33" borderId="0" xfId="0" applyFont="1" applyFill="1" applyBorder="1" applyAlignment="1">
      <alignment horizontal="center"/>
    </xf>
    <xf numFmtId="0" fontId="23" fillId="33" borderId="0" xfId="0" applyFont="1" applyFill="1" applyBorder="1" applyAlignment="1">
      <alignment/>
    </xf>
    <xf numFmtId="0" fontId="40" fillId="0" borderId="0" xfId="0" applyFont="1" applyBorder="1" applyAlignment="1">
      <alignment horizontal="center" wrapText="1"/>
    </xf>
    <xf numFmtId="0" fontId="41" fillId="0" borderId="0" xfId="0" applyFont="1" applyBorder="1" applyAlignment="1">
      <alignment wrapText="1"/>
    </xf>
    <xf numFmtId="0" fontId="40" fillId="0" borderId="0" xfId="0" applyNumberFormat="1" applyFont="1" applyBorder="1" applyAlignment="1">
      <alignment/>
    </xf>
    <xf numFmtId="0" fontId="40" fillId="0" borderId="0" xfId="0" applyNumberFormat="1" applyFont="1" applyBorder="1" applyAlignment="1">
      <alignment horizontal="center"/>
    </xf>
    <xf numFmtId="0" fontId="35" fillId="0" borderId="0" xfId="0" applyFont="1" applyAlignment="1">
      <alignment horizontal="center"/>
    </xf>
    <xf numFmtId="0" fontId="40" fillId="0" borderId="0" xfId="0" applyFont="1" applyAlignment="1">
      <alignment/>
    </xf>
    <xf numFmtId="49" fontId="24" fillId="0" borderId="0" xfId="0" applyNumberFormat="1" applyFont="1" applyAlignment="1">
      <alignment/>
    </xf>
    <xf numFmtId="49" fontId="23" fillId="0" borderId="0" xfId="0" applyNumberFormat="1" applyFont="1" applyAlignment="1">
      <alignment/>
    </xf>
    <xf numFmtId="49" fontId="25" fillId="0" borderId="0" xfId="0" applyNumberFormat="1" applyFont="1" applyBorder="1" applyAlignment="1">
      <alignment wrapText="1"/>
    </xf>
    <xf numFmtId="49" fontId="25" fillId="0" borderId="0" xfId="0" applyNumberFormat="1" applyFont="1" applyBorder="1" applyAlignment="1">
      <alignment horizontal="justify" vertical="justify" wrapText="1"/>
    </xf>
    <xf numFmtId="49" fontId="37" fillId="0" borderId="0" xfId="0" applyNumberFormat="1" applyFont="1" applyBorder="1" applyAlignment="1">
      <alignment/>
    </xf>
    <xf numFmtId="0" fontId="9" fillId="0" borderId="0" xfId="0" applyNumberFormat="1" applyFont="1" applyAlignment="1">
      <alignment/>
    </xf>
    <xf numFmtId="0" fontId="42" fillId="33" borderId="0" xfId="0" applyNumberFormat="1" applyFont="1" applyFill="1" applyBorder="1" applyAlignment="1">
      <alignment horizontal="center" wrapText="1"/>
    </xf>
    <xf numFmtId="2" fontId="4" fillId="33" borderId="0" xfId="0" applyNumberFormat="1" applyFont="1" applyFill="1" applyAlignment="1">
      <alignment/>
    </xf>
    <xf numFmtId="0" fontId="6" fillId="0" borderId="11" xfId="0" applyFont="1" applyFill="1" applyBorder="1" applyAlignment="1">
      <alignment horizontal="center" vertical="center" wrapText="1"/>
    </xf>
    <xf numFmtId="49" fontId="37" fillId="0" borderId="0" xfId="0" applyNumberFormat="1" applyFont="1" applyFill="1" applyAlignment="1">
      <alignment/>
    </xf>
    <xf numFmtId="10" fontId="37" fillId="0" borderId="0" xfId="0" applyNumberFormat="1" applyFont="1" applyFill="1" applyAlignment="1">
      <alignment/>
    </xf>
    <xf numFmtId="0" fontId="7" fillId="0" borderId="11" xfId="0" applyFont="1" applyBorder="1" applyAlignment="1">
      <alignment horizontal="center" vertical="center" wrapText="1"/>
    </xf>
    <xf numFmtId="0" fontId="7" fillId="33" borderId="11" xfId="0" applyFont="1" applyFill="1" applyBorder="1" applyAlignment="1" applyProtection="1">
      <alignment horizontal="center" vertical="center" wrapText="1"/>
      <protection locked="0"/>
    </xf>
    <xf numFmtId="0" fontId="92" fillId="33" borderId="11" xfId="0" applyFont="1" applyFill="1" applyBorder="1" applyAlignment="1" applyProtection="1">
      <alignment horizontal="center" vertical="center" wrapText="1"/>
      <protection locked="0"/>
    </xf>
    <xf numFmtId="0" fontId="37" fillId="0" borderId="0" xfId="0" applyFont="1" applyAlignment="1" applyProtection="1">
      <alignment/>
      <protection locked="0"/>
    </xf>
    <xf numFmtId="0" fontId="6" fillId="33" borderId="11" xfId="0" applyFont="1" applyFill="1" applyBorder="1" applyAlignment="1" applyProtection="1">
      <alignment horizontal="center" vertical="center" wrapText="1"/>
      <protection locked="0"/>
    </xf>
    <xf numFmtId="0" fontId="93" fillId="33" borderId="11" xfId="0" applyFont="1" applyFill="1" applyBorder="1" applyAlignment="1" applyProtection="1">
      <alignment horizontal="center" vertical="center" wrapText="1"/>
      <protection locked="0"/>
    </xf>
    <xf numFmtId="49" fontId="19" fillId="0" borderId="12" xfId="58" applyNumberFormat="1" applyFont="1" applyFill="1" applyBorder="1" applyAlignment="1">
      <alignment vertical="center" wrapText="1"/>
      <protection/>
    </xf>
    <xf numFmtId="49" fontId="17" fillId="0" borderId="0" xfId="58" applyNumberFormat="1" applyFont="1" applyFill="1" applyBorder="1" applyAlignment="1">
      <alignment vertical="center" wrapText="1"/>
      <protection/>
    </xf>
    <xf numFmtId="10" fontId="37" fillId="0" borderId="0" xfId="0" applyNumberFormat="1" applyFont="1" applyAlignment="1">
      <alignment/>
    </xf>
    <xf numFmtId="0" fontId="43" fillId="0" borderId="0" xfId="58" applyFont="1" applyBorder="1" applyAlignment="1">
      <alignment wrapText="1"/>
      <protection/>
    </xf>
    <xf numFmtId="49" fontId="44" fillId="0" borderId="0" xfId="58" applyNumberFormat="1" applyFont="1" applyFill="1" applyBorder="1" applyAlignment="1">
      <alignment vertical="center" wrapText="1"/>
      <protection/>
    </xf>
    <xf numFmtId="0" fontId="15" fillId="0" borderId="0" xfId="58" applyFont="1" applyBorder="1" applyAlignment="1">
      <alignment wrapText="1"/>
      <protection/>
    </xf>
    <xf numFmtId="0" fontId="12" fillId="0" borderId="0" xfId="58" applyFont="1" applyBorder="1" applyAlignment="1">
      <alignment vertical="center" wrapText="1"/>
      <protection/>
    </xf>
    <xf numFmtId="0" fontId="0" fillId="0" borderId="0" xfId="0" applyFont="1" applyAlignment="1">
      <alignment/>
    </xf>
    <xf numFmtId="49" fontId="15" fillId="0" borderId="0" xfId="0" applyNumberFormat="1" applyFont="1" applyAlignment="1">
      <alignment/>
    </xf>
    <xf numFmtId="49" fontId="39" fillId="0" borderId="0" xfId="0" applyNumberFormat="1" applyFont="1" applyAlignment="1">
      <alignment/>
    </xf>
    <xf numFmtId="49" fontId="37" fillId="0" borderId="0" xfId="0" applyNumberFormat="1" applyFont="1" applyAlignment="1">
      <alignment/>
    </xf>
    <xf numFmtId="172" fontId="7" fillId="45" borderId="11" xfId="42" applyNumberFormat="1" applyFont="1" applyFill="1" applyBorder="1" applyAlignment="1" applyProtection="1">
      <alignment horizontal="center" vertical="center"/>
      <protection locked="0"/>
    </xf>
    <xf numFmtId="49" fontId="7" fillId="0" borderId="11" xfId="0" applyNumberFormat="1" applyFont="1" applyFill="1" applyBorder="1" applyAlignment="1" applyProtection="1">
      <alignment horizontal="center" vertical="center" wrapText="1"/>
      <protection locked="0"/>
    </xf>
    <xf numFmtId="172" fontId="7" fillId="0" borderId="11" xfId="42" applyNumberFormat="1" applyFont="1" applyFill="1" applyBorder="1" applyAlignment="1" applyProtection="1">
      <alignment horizontal="center" vertical="center"/>
      <protection/>
    </xf>
    <xf numFmtId="172" fontId="9" fillId="0" borderId="11" xfId="42" applyNumberFormat="1" applyFont="1" applyFill="1" applyBorder="1" applyAlignment="1" applyProtection="1">
      <alignment horizontal="right" vertical="center"/>
      <protection locked="0"/>
    </xf>
    <xf numFmtId="172" fontId="17" fillId="0" borderId="11" xfId="42" applyNumberFormat="1" applyFont="1" applyFill="1" applyBorder="1" applyAlignment="1" applyProtection="1">
      <alignment horizontal="right" vertical="center"/>
      <protection locked="0"/>
    </xf>
    <xf numFmtId="172" fontId="9" fillId="0" borderId="11" xfId="42" applyNumberFormat="1" applyFont="1" applyFill="1" applyBorder="1" applyAlignment="1" applyProtection="1">
      <alignment horizontal="right" vertical="center" wrapText="1"/>
      <protection locked="0"/>
    </xf>
    <xf numFmtId="172" fontId="18" fillId="0" borderId="11" xfId="42" applyNumberFormat="1" applyFont="1" applyFill="1" applyBorder="1" applyAlignment="1" applyProtection="1">
      <alignment horizontal="right" vertical="center"/>
      <protection locked="0"/>
    </xf>
    <xf numFmtId="172" fontId="94" fillId="0" borderId="11" xfId="42" applyNumberFormat="1" applyFont="1" applyFill="1" applyBorder="1" applyAlignment="1">
      <alignment horizontal="right"/>
    </xf>
    <xf numFmtId="172" fontId="19" fillId="0" borderId="11" xfId="42" applyNumberFormat="1" applyFont="1" applyFill="1" applyBorder="1" applyAlignment="1" applyProtection="1">
      <alignment horizontal="right" vertical="center"/>
      <protection locked="0"/>
    </xf>
    <xf numFmtId="172" fontId="26" fillId="33" borderId="11" xfId="44" applyNumberFormat="1" applyFont="1" applyFill="1" applyBorder="1" applyAlignment="1" applyProtection="1">
      <alignment horizontal="center" vertical="center"/>
      <protection locked="0"/>
    </xf>
    <xf numFmtId="172" fontId="0" fillId="0" borderId="0" xfId="0" applyNumberFormat="1" applyAlignment="1">
      <alignment/>
    </xf>
    <xf numFmtId="172" fontId="15" fillId="0" borderId="0" xfId="0" applyNumberFormat="1" applyFont="1" applyAlignment="1">
      <alignment/>
    </xf>
    <xf numFmtId="43" fontId="0" fillId="0" borderId="0" xfId="42" applyFont="1" applyFill="1" applyBorder="1" applyAlignment="1" applyProtection="1">
      <alignment horizontal="left" vertical="top" wrapText="1"/>
      <protection locked="0"/>
    </xf>
    <xf numFmtId="43" fontId="2" fillId="0" borderId="0" xfId="42" applyFont="1" applyFill="1" applyAlignment="1" applyProtection="1">
      <alignment horizontal="center" wrapText="1"/>
      <protection locked="0"/>
    </xf>
    <xf numFmtId="0" fontId="2" fillId="0" borderId="0" xfId="0" applyFont="1" applyAlignment="1">
      <alignment horizontal="center" wrapText="1"/>
    </xf>
    <xf numFmtId="172" fontId="7" fillId="45" borderId="11" xfId="42" applyNumberFormat="1" applyFont="1" applyFill="1" applyBorder="1" applyAlignment="1" applyProtection="1">
      <alignment horizontal="center" vertical="center"/>
      <protection/>
    </xf>
    <xf numFmtId="172" fontId="7" fillId="45" borderId="11" xfId="42" applyNumberFormat="1" applyFont="1" applyFill="1" applyBorder="1" applyAlignment="1" applyProtection="1">
      <alignment horizontal="center" vertical="center"/>
      <protection locked="0"/>
    </xf>
    <xf numFmtId="172" fontId="7" fillId="45" borderId="14" xfId="42" applyNumberFormat="1" applyFont="1" applyFill="1" applyBorder="1" applyAlignment="1" applyProtection="1">
      <alignment vertical="center" wrapText="1"/>
      <protection locked="0"/>
    </xf>
    <xf numFmtId="49" fontId="5" fillId="0" borderId="0" xfId="0" applyNumberFormat="1" applyFont="1" applyFill="1" applyBorder="1" applyAlignment="1" applyProtection="1">
      <alignment horizontal="right"/>
      <protection locked="0"/>
    </xf>
    <xf numFmtId="49" fontId="6" fillId="33" borderId="0" xfId="0" applyNumberFormat="1" applyFont="1" applyFill="1" applyBorder="1" applyAlignment="1" applyProtection="1">
      <alignment horizontal="center" vertical="center" wrapText="1"/>
      <protection locked="0"/>
    </xf>
    <xf numFmtId="49" fontId="7" fillId="33" borderId="0" xfId="0" applyNumberFormat="1" applyFont="1" applyFill="1" applyBorder="1" applyAlignment="1" applyProtection="1">
      <alignment horizontal="center" vertical="center" wrapText="1"/>
      <protection locked="0"/>
    </xf>
    <xf numFmtId="43" fontId="8" fillId="0" borderId="0" xfId="42" applyFont="1" applyFill="1" applyBorder="1" applyAlignment="1" applyProtection="1">
      <alignment horizontal="center" vertical="center" wrapText="1"/>
      <protection locked="0"/>
    </xf>
    <xf numFmtId="172" fontId="7" fillId="34" borderId="0" xfId="61" applyNumberFormat="1" applyFont="1" applyFill="1" applyBorder="1" applyAlignment="1" applyProtection="1">
      <alignment horizontal="center" vertical="center"/>
      <protection locked="0"/>
    </xf>
    <xf numFmtId="172" fontId="7" fillId="36" borderId="11" xfId="42" applyNumberFormat="1" applyFont="1" applyFill="1" applyBorder="1" applyAlignment="1" applyProtection="1">
      <alignment horizontal="center" vertical="center"/>
      <protection locked="0"/>
    </xf>
    <xf numFmtId="1" fontId="87" fillId="35" borderId="11" xfId="0" applyNumberFormat="1" applyFont="1" applyFill="1" applyBorder="1" applyAlignment="1">
      <alignment vertical="center" wrapText="1"/>
    </xf>
    <xf numFmtId="172" fontId="7" fillId="34" borderId="11" xfId="42" applyNumberFormat="1" applyFont="1" applyFill="1" applyBorder="1" applyAlignment="1" applyProtection="1">
      <alignment horizontal="center" vertical="center"/>
      <protection locked="0"/>
    </xf>
    <xf numFmtId="172" fontId="0" fillId="33" borderId="0" xfId="0" applyNumberFormat="1" applyFill="1" applyAlignment="1" applyProtection="1">
      <alignment/>
      <protection locked="0"/>
    </xf>
    <xf numFmtId="172" fontId="12" fillId="39" borderId="11" xfId="42" applyNumberFormat="1" applyFont="1" applyFill="1" applyBorder="1" applyAlignment="1" applyProtection="1">
      <alignment horizontal="center" vertical="center" wrapText="1"/>
      <protection/>
    </xf>
    <xf numFmtId="172" fontId="12" fillId="39" borderId="11" xfId="44" applyNumberFormat="1" applyFont="1" applyFill="1" applyBorder="1" applyAlignment="1" applyProtection="1">
      <alignment horizontal="center" vertical="center" wrapText="1"/>
      <protection/>
    </xf>
    <xf numFmtId="172" fontId="7" fillId="45" borderId="14" xfId="42" applyNumberFormat="1" applyFont="1" applyFill="1" applyBorder="1" applyAlignment="1" applyProtection="1">
      <alignment vertical="center" wrapText="1"/>
      <protection locked="0"/>
    </xf>
    <xf numFmtId="172" fontId="12" fillId="36" borderId="11" xfId="42" applyNumberFormat="1" applyFont="1" applyFill="1" applyBorder="1" applyAlignment="1" applyProtection="1">
      <alignment horizontal="center" vertical="center"/>
      <protection locked="0"/>
    </xf>
    <xf numFmtId="3" fontId="84" fillId="35" borderId="11" xfId="0" applyNumberFormat="1" applyFont="1" applyFill="1" applyBorder="1" applyAlignment="1">
      <alignment vertical="center" wrapText="1"/>
    </xf>
    <xf numFmtId="3" fontId="86" fillId="35" borderId="11" xfId="0" applyNumberFormat="1" applyFont="1" applyFill="1" applyBorder="1" applyAlignment="1">
      <alignment vertical="center" wrapText="1"/>
    </xf>
    <xf numFmtId="172" fontId="12" fillId="34" borderId="11" xfId="42" applyNumberFormat="1" applyFont="1" applyFill="1" applyBorder="1" applyAlignment="1" applyProtection="1">
      <alignment horizontal="center" vertical="center"/>
      <protection locked="0"/>
    </xf>
    <xf numFmtId="3" fontId="86" fillId="35" borderId="11" xfId="0" applyNumberFormat="1" applyFont="1" applyFill="1" applyBorder="1" applyAlignment="1" applyProtection="1">
      <alignment vertical="center" wrapText="1"/>
      <protection locked="0"/>
    </xf>
    <xf numFmtId="172" fontId="12" fillId="33" borderId="14" xfId="44" applyNumberFormat="1" applyFont="1" applyFill="1" applyBorder="1" applyAlignment="1" applyProtection="1">
      <alignment vertical="center" wrapText="1"/>
      <protection locked="0"/>
    </xf>
    <xf numFmtId="172" fontId="12" fillId="33" borderId="11" xfId="42" applyNumberFormat="1" applyFont="1" applyFill="1" applyBorder="1" applyAlignment="1" applyProtection="1">
      <alignment horizontal="center" vertical="center"/>
      <protection locked="0"/>
    </xf>
    <xf numFmtId="49" fontId="17" fillId="0" borderId="11" xfId="56" applyNumberFormat="1" applyFont="1" applyFill="1" applyBorder="1" applyAlignment="1" applyProtection="1">
      <alignment horizontal="center" vertical="center"/>
      <protection/>
    </xf>
    <xf numFmtId="49" fontId="17" fillId="0" borderId="11" xfId="56" applyNumberFormat="1" applyFont="1" applyFill="1" applyBorder="1" applyAlignment="1" applyProtection="1">
      <alignment horizontal="center"/>
      <protection/>
    </xf>
    <xf numFmtId="3" fontId="95" fillId="0" borderId="11" xfId="0" applyNumberFormat="1" applyFont="1" applyBorder="1" applyAlignment="1">
      <alignment horizontal="center"/>
    </xf>
    <xf numFmtId="49" fontId="9" fillId="0" borderId="11" xfId="56" applyNumberFormat="1" applyFont="1" applyFill="1" applyBorder="1" applyAlignment="1" applyProtection="1">
      <alignment horizontal="center"/>
      <protection/>
    </xf>
    <xf numFmtId="3" fontId="94" fillId="0" borderId="11" xfId="0" applyNumberFormat="1" applyFont="1" applyBorder="1" applyAlignment="1">
      <alignment horizontal="center"/>
    </xf>
    <xf numFmtId="49" fontId="2" fillId="0" borderId="0" xfId="56" applyNumberFormat="1" applyFont="1" applyFill="1" applyBorder="1" applyAlignment="1" applyProtection="1">
      <alignment horizontal="center" wrapText="1"/>
      <protection/>
    </xf>
    <xf numFmtId="49" fontId="17" fillId="0" borderId="11" xfId="56" applyNumberFormat="1" applyFont="1" applyFill="1" applyBorder="1" applyAlignment="1" applyProtection="1">
      <alignment horizontal="left" wrapText="1"/>
      <protection/>
    </xf>
    <xf numFmtId="49" fontId="9" fillId="0" borderId="11" xfId="56" applyNumberFormat="1" applyFont="1" applyFill="1" applyBorder="1" applyAlignment="1" applyProtection="1">
      <alignment horizontal="left" wrapText="1"/>
      <protection/>
    </xf>
    <xf numFmtId="172" fontId="0" fillId="33" borderId="11" xfId="42" applyNumberFormat="1" applyFont="1" applyFill="1" applyBorder="1" applyAlignment="1" applyProtection="1">
      <alignment horizontal="center"/>
      <protection locked="0"/>
    </xf>
    <xf numFmtId="49" fontId="6" fillId="20" borderId="14" xfId="0" applyNumberFormat="1" applyFont="1" applyFill="1" applyBorder="1" applyAlignment="1" applyProtection="1">
      <alignment horizontal="center"/>
      <protection locked="0"/>
    </xf>
    <xf numFmtId="49" fontId="7" fillId="20" borderId="11" xfId="0" applyNumberFormat="1" applyFont="1" applyFill="1" applyBorder="1" applyAlignment="1" applyProtection="1">
      <alignment horizontal="left"/>
      <protection locked="0"/>
    </xf>
    <xf numFmtId="172" fontId="6" fillId="20" borderId="11" xfId="42" applyNumberFormat="1" applyFont="1" applyFill="1" applyBorder="1" applyAlignment="1" applyProtection="1" quotePrefix="1">
      <alignment horizontal="center"/>
      <protection locked="0"/>
    </xf>
    <xf numFmtId="172" fontId="6" fillId="20" borderId="11" xfId="42" applyNumberFormat="1" applyFont="1" applyFill="1" applyBorder="1" applyAlignment="1" applyProtection="1">
      <alignment horizontal="center"/>
      <protection locked="0"/>
    </xf>
    <xf numFmtId="172" fontId="7" fillId="20" borderId="11" xfId="42" applyNumberFormat="1" applyFont="1" applyFill="1" applyBorder="1" applyAlignment="1" applyProtection="1">
      <alignment vertical="center"/>
      <protection locked="0"/>
    </xf>
    <xf numFmtId="172" fontId="7" fillId="20" borderId="11" xfId="42" applyNumberFormat="1" applyFont="1" applyFill="1" applyBorder="1" applyAlignment="1" applyProtection="1">
      <alignment/>
      <protection locked="0"/>
    </xf>
    <xf numFmtId="49" fontId="0" fillId="20" borderId="0" xfId="0" applyNumberFormat="1" applyFont="1" applyFill="1" applyBorder="1" applyAlignment="1" applyProtection="1">
      <alignment/>
      <protection locked="0"/>
    </xf>
    <xf numFmtId="49" fontId="0" fillId="20" borderId="0" xfId="0" applyNumberFormat="1" applyFont="1" applyFill="1" applyAlignment="1" applyProtection="1">
      <alignment/>
      <protection locked="0"/>
    </xf>
    <xf numFmtId="49" fontId="6" fillId="20" borderId="11" xfId="0" applyNumberFormat="1" applyFont="1" applyFill="1" applyBorder="1" applyAlignment="1" applyProtection="1">
      <alignment horizontal="center" wrapText="1"/>
      <protection locked="0"/>
    </xf>
    <xf numFmtId="49" fontId="6" fillId="20" borderId="11" xfId="0" applyNumberFormat="1" applyFont="1" applyFill="1" applyBorder="1" applyAlignment="1" applyProtection="1">
      <alignment horizontal="left" wrapText="1"/>
      <protection locked="0"/>
    </xf>
    <xf numFmtId="172" fontId="6" fillId="20" borderId="17" xfId="42" applyNumberFormat="1" applyFont="1" applyFill="1" applyBorder="1" applyAlignment="1" applyProtection="1" quotePrefix="1">
      <alignment horizontal="center" wrapText="1"/>
      <protection locked="0"/>
    </xf>
    <xf numFmtId="172" fontId="6" fillId="20" borderId="17" xfId="42" applyNumberFormat="1" applyFont="1" applyFill="1" applyBorder="1" applyAlignment="1" applyProtection="1">
      <alignment horizontal="center" wrapText="1"/>
      <protection locked="0"/>
    </xf>
    <xf numFmtId="172" fontId="7" fillId="20" borderId="14" xfId="42" applyNumberFormat="1" applyFont="1" applyFill="1" applyBorder="1" applyAlignment="1" applyProtection="1">
      <alignment horizontal="center"/>
      <protection locked="0"/>
    </xf>
    <xf numFmtId="172" fontId="7" fillId="20" borderId="17" xfId="42" applyNumberFormat="1" applyFont="1" applyFill="1" applyBorder="1" applyAlignment="1" applyProtection="1">
      <alignment horizontal="center"/>
      <protection locked="0"/>
    </xf>
    <xf numFmtId="49" fontId="6" fillId="20" borderId="0" xfId="0" applyNumberFormat="1" applyFont="1" applyFill="1" applyBorder="1" applyAlignment="1" applyProtection="1">
      <alignment vertical="justify" textRotation="90" wrapText="1"/>
      <protection locked="0"/>
    </xf>
    <xf numFmtId="172" fontId="6" fillId="20" borderId="11" xfId="42" applyNumberFormat="1" applyFont="1" applyFill="1" applyBorder="1" applyAlignment="1" applyProtection="1">
      <alignment wrapText="1"/>
      <protection locked="0"/>
    </xf>
    <xf numFmtId="172" fontId="6" fillId="10" borderId="11" xfId="42" applyNumberFormat="1" applyFont="1" applyFill="1" applyBorder="1" applyAlignment="1" applyProtection="1">
      <alignment wrapText="1"/>
      <protection locked="0"/>
    </xf>
    <xf numFmtId="172" fontId="7" fillId="10" borderId="11" xfId="42" applyNumberFormat="1" applyFont="1" applyFill="1" applyBorder="1" applyAlignment="1" applyProtection="1">
      <alignment wrapText="1"/>
      <protection locked="0"/>
    </xf>
    <xf numFmtId="172" fontId="11" fillId="42" borderId="11" xfId="42" applyNumberFormat="1" applyFont="1" applyFill="1" applyBorder="1" applyAlignment="1">
      <alignment vertical="center"/>
    </xf>
    <xf numFmtId="172" fontId="7" fillId="0" borderId="13" xfId="0" applyNumberFormat="1" applyFont="1" applyBorder="1" applyAlignment="1">
      <alignment vertical="center"/>
    </xf>
    <xf numFmtId="172" fontId="7" fillId="0" borderId="11" xfId="0" applyNumberFormat="1" applyFont="1" applyBorder="1" applyAlignment="1">
      <alignment vertical="center"/>
    </xf>
    <xf numFmtId="172" fontId="0" fillId="0" borderId="0" xfId="42" applyNumberFormat="1" applyFont="1" applyAlignment="1">
      <alignment/>
    </xf>
    <xf numFmtId="0" fontId="85" fillId="0" borderId="0" xfId="0" applyFont="1" applyAlignment="1">
      <alignment/>
    </xf>
    <xf numFmtId="172" fontId="85" fillId="0" borderId="0" xfId="0" applyNumberFormat="1" applyFont="1" applyAlignment="1">
      <alignment/>
    </xf>
    <xf numFmtId="172" fontId="0" fillId="0" borderId="0" xfId="0" applyNumberFormat="1" applyFill="1" applyAlignment="1">
      <alignment/>
    </xf>
    <xf numFmtId="3" fontId="0" fillId="0" borderId="0" xfId="0" applyNumberFormat="1" applyFill="1" applyAlignment="1">
      <alignment/>
    </xf>
    <xf numFmtId="172" fontId="0" fillId="0" borderId="0" xfId="0" applyNumberFormat="1" applyFont="1" applyAlignment="1">
      <alignment/>
    </xf>
    <xf numFmtId="0" fontId="13" fillId="44" borderId="11" xfId="0" applyFont="1" applyFill="1" applyBorder="1" applyAlignment="1">
      <alignment horizontal="center" wrapText="1"/>
    </xf>
    <xf numFmtId="0" fontId="13" fillId="38" borderId="11" xfId="0" applyFont="1" applyFill="1" applyBorder="1" applyAlignment="1">
      <alignment horizontal="left" vertical="center" wrapText="1"/>
    </xf>
    <xf numFmtId="0" fontId="3" fillId="38" borderId="11" xfId="0" applyFont="1" applyFill="1" applyBorder="1" applyAlignment="1">
      <alignment horizontal="center" vertical="center"/>
    </xf>
    <xf numFmtId="0" fontId="3" fillId="38" borderId="11" xfId="0" applyFont="1" applyFill="1" applyBorder="1" applyAlignment="1">
      <alignment horizontal="center" wrapText="1"/>
    </xf>
    <xf numFmtId="0" fontId="3" fillId="38" borderId="11" xfId="0" applyFont="1" applyFill="1" applyBorder="1" applyAlignment="1">
      <alignment horizontal="left"/>
    </xf>
    <xf numFmtId="0" fontId="0" fillId="0" borderId="12" xfId="0" applyBorder="1" applyAlignment="1">
      <alignment horizontal="left" wrapText="1"/>
    </xf>
    <xf numFmtId="172" fontId="2" fillId="0" borderId="0" xfId="42" applyNumberFormat="1" applyFont="1" applyFill="1" applyAlignment="1" applyProtection="1">
      <alignment horizontal="center" wrapText="1"/>
      <protection locked="0"/>
    </xf>
    <xf numFmtId="43" fontId="2" fillId="0" borderId="0" xfId="42" applyFont="1" applyFill="1" applyAlignment="1" applyProtection="1">
      <alignment horizontal="center" wrapText="1"/>
      <protection locked="0"/>
    </xf>
    <xf numFmtId="0" fontId="7" fillId="33" borderId="13" xfId="0" applyNumberFormat="1" applyFont="1" applyFill="1" applyBorder="1" applyAlignment="1" applyProtection="1">
      <alignment horizontal="center" vertical="center" wrapText="1"/>
      <protection locked="0"/>
    </xf>
    <xf numFmtId="0" fontId="7" fillId="33" borderId="18" xfId="0" applyNumberFormat="1" applyFont="1" applyFill="1" applyBorder="1" applyAlignment="1" applyProtection="1">
      <alignment horizontal="center" vertical="center" wrapText="1"/>
      <protection locked="0"/>
    </xf>
    <xf numFmtId="49" fontId="6" fillId="33" borderId="13" xfId="0" applyNumberFormat="1" applyFont="1" applyFill="1" applyBorder="1" applyAlignment="1" applyProtection="1">
      <alignment horizontal="center" vertical="center" wrapText="1"/>
      <protection locked="0"/>
    </xf>
    <xf numFmtId="49" fontId="6" fillId="33" borderId="19" xfId="0" applyNumberFormat="1" applyFont="1" applyFill="1" applyBorder="1" applyAlignment="1" applyProtection="1">
      <alignment horizontal="center" vertical="center" wrapText="1"/>
      <protection locked="0"/>
    </xf>
    <xf numFmtId="14" fontId="8" fillId="0" borderId="12" xfId="42" applyNumberFormat="1" applyFont="1" applyFill="1" applyBorder="1" applyAlignment="1" applyProtection="1">
      <alignment horizontal="center" wrapText="1"/>
      <protection locked="0"/>
    </xf>
    <xf numFmtId="43" fontId="8" fillId="0" borderId="12" xfId="42" applyFont="1" applyFill="1" applyBorder="1" applyAlignment="1" applyProtection="1">
      <alignment horizontal="center" wrapText="1"/>
      <protection locked="0"/>
    </xf>
    <xf numFmtId="14" fontId="8" fillId="0" borderId="12" xfId="42" applyNumberFormat="1" applyFont="1" applyFill="1" applyBorder="1" applyAlignment="1" applyProtection="1">
      <alignment horizontal="center" vertical="center" wrapText="1"/>
      <protection locked="0"/>
    </xf>
    <xf numFmtId="43" fontId="8" fillId="0" borderId="12" xfId="42" applyFont="1" applyFill="1" applyBorder="1" applyAlignment="1" applyProtection="1">
      <alignment horizontal="center" vertical="center" wrapText="1"/>
      <protection locked="0"/>
    </xf>
    <xf numFmtId="49" fontId="2" fillId="0" borderId="0" xfId="0" applyNumberFormat="1" applyFont="1" applyFill="1" applyBorder="1" applyAlignment="1" applyProtection="1">
      <alignment horizontal="center" wrapText="1"/>
      <protection locked="0"/>
    </xf>
    <xf numFmtId="49" fontId="8" fillId="0" borderId="0" xfId="0" applyNumberFormat="1" applyFont="1" applyFill="1" applyBorder="1" applyAlignment="1" applyProtection="1">
      <alignment horizontal="center" wrapText="1"/>
      <protection locked="0"/>
    </xf>
    <xf numFmtId="0" fontId="2" fillId="0" borderId="0" xfId="0" applyFont="1" applyAlignment="1">
      <alignment horizontal="center" wrapText="1"/>
    </xf>
    <xf numFmtId="49" fontId="6" fillId="33" borderId="11" xfId="0" applyNumberFormat="1" applyFont="1" applyFill="1" applyBorder="1" applyAlignment="1" applyProtection="1">
      <alignment horizontal="center" vertical="center" wrapText="1"/>
      <protection locked="0"/>
    </xf>
    <xf numFmtId="49" fontId="6" fillId="0" borderId="11" xfId="0" applyNumberFormat="1" applyFont="1" applyFill="1" applyBorder="1" applyAlignment="1" applyProtection="1">
      <alignment horizontal="center" vertical="center" wrapText="1"/>
      <protection locked="0"/>
    </xf>
    <xf numFmtId="49" fontId="6" fillId="33" borderId="18" xfId="0" applyNumberFormat="1" applyFont="1" applyFill="1" applyBorder="1" applyAlignment="1" applyProtection="1">
      <alignment horizontal="center" vertical="center" wrapText="1"/>
      <protection locked="0"/>
    </xf>
    <xf numFmtId="1" fontId="6" fillId="33" borderId="20" xfId="0" applyNumberFormat="1" applyFont="1" applyFill="1" applyBorder="1" applyAlignment="1" applyProtection="1">
      <alignment horizontal="center" vertical="center" wrapText="1"/>
      <protection locked="0"/>
    </xf>
    <xf numFmtId="1" fontId="6" fillId="33" borderId="21" xfId="0" applyNumberFormat="1" applyFont="1" applyFill="1" applyBorder="1" applyAlignment="1" applyProtection="1">
      <alignment horizontal="center" vertical="center" wrapText="1"/>
      <protection locked="0"/>
    </xf>
    <xf numFmtId="1" fontId="6" fillId="33" borderId="17" xfId="0" applyNumberFormat="1" applyFont="1" applyFill="1" applyBorder="1" applyAlignment="1" applyProtection="1">
      <alignment horizontal="center" vertical="center" wrapText="1"/>
      <protection locked="0"/>
    </xf>
    <xf numFmtId="49" fontId="6" fillId="33" borderId="15" xfId="0" applyNumberFormat="1" applyFont="1" applyFill="1" applyBorder="1" applyAlignment="1" applyProtection="1">
      <alignment horizontal="center" vertical="center" wrapText="1"/>
      <protection locked="0"/>
    </xf>
    <xf numFmtId="49" fontId="6" fillId="33" borderId="22" xfId="0" applyNumberFormat="1" applyFont="1" applyFill="1" applyBorder="1" applyAlignment="1" applyProtection="1">
      <alignment horizontal="center" vertical="center" wrapText="1"/>
      <protection locked="0"/>
    </xf>
    <xf numFmtId="49" fontId="0" fillId="0" borderId="0" xfId="0" applyNumberFormat="1" applyFill="1" applyAlignment="1" applyProtection="1">
      <alignment horizontal="left" vertical="top" wrapText="1"/>
      <protection locked="0"/>
    </xf>
    <xf numFmtId="49" fontId="2" fillId="0" borderId="0" xfId="0" applyNumberFormat="1" applyFont="1" applyFill="1" applyBorder="1" applyAlignment="1" applyProtection="1">
      <alignment horizontal="center" vertical="top" wrapText="1"/>
      <protection locked="0"/>
    </xf>
    <xf numFmtId="43" fontId="0" fillId="0" borderId="0" xfId="42" applyFont="1" applyFill="1" applyBorder="1" applyAlignment="1" applyProtection="1">
      <alignment horizontal="left" vertical="top" wrapText="1"/>
      <protection locked="0"/>
    </xf>
    <xf numFmtId="49" fontId="5" fillId="0" borderId="10" xfId="0" applyNumberFormat="1" applyFont="1" applyFill="1" applyBorder="1" applyAlignment="1" applyProtection="1">
      <alignment horizontal="right"/>
      <protection locked="0"/>
    </xf>
    <xf numFmtId="0" fontId="6" fillId="33" borderId="15" xfId="0" applyNumberFormat="1" applyFont="1" applyFill="1" applyBorder="1" applyAlignment="1" applyProtection="1">
      <alignment horizontal="center" vertical="center" wrapText="1"/>
      <protection locked="0"/>
    </xf>
    <xf numFmtId="0" fontId="6" fillId="33" borderId="22" xfId="0" applyNumberFormat="1" applyFont="1" applyFill="1" applyBorder="1" applyAlignment="1" applyProtection="1">
      <alignment horizontal="center" vertical="center" wrapText="1"/>
      <protection locked="0"/>
    </xf>
    <xf numFmtId="0" fontId="6" fillId="33" borderId="14" xfId="0" applyNumberFormat="1" applyFont="1" applyFill="1" applyBorder="1" applyAlignment="1" applyProtection="1">
      <alignment horizontal="center" vertical="center" wrapText="1"/>
      <protection locked="0"/>
    </xf>
    <xf numFmtId="49" fontId="6" fillId="33" borderId="14" xfId="0" applyNumberFormat="1" applyFont="1" applyFill="1" applyBorder="1" applyAlignment="1" applyProtection="1">
      <alignment horizontal="center" vertical="center" wrapText="1"/>
      <protection locked="0"/>
    </xf>
    <xf numFmtId="49" fontId="13" fillId="0" borderId="10" xfId="0" applyNumberFormat="1" applyFont="1" applyBorder="1" applyAlignment="1" applyProtection="1">
      <alignment horizontal="center" vertical="center" wrapText="1"/>
      <protection/>
    </xf>
    <xf numFmtId="49" fontId="13" fillId="0" borderId="10" xfId="0" applyNumberFormat="1" applyFont="1" applyBorder="1" applyAlignment="1" applyProtection="1">
      <alignment horizontal="center" vertical="center"/>
      <protection/>
    </xf>
    <xf numFmtId="49" fontId="15" fillId="0" borderId="13" xfId="0" applyNumberFormat="1" applyFont="1" applyBorder="1" applyAlignment="1">
      <alignment horizontal="center" vertical="center" wrapText="1"/>
    </xf>
    <xf numFmtId="49" fontId="15" fillId="0" borderId="18" xfId="0" applyNumberFormat="1" applyFont="1" applyBorder="1" applyAlignment="1">
      <alignment horizontal="center" vertical="center" wrapText="1"/>
    </xf>
    <xf numFmtId="0" fontId="9" fillId="0" borderId="12" xfId="0" applyNumberFormat="1" applyFont="1" applyBorder="1" applyAlignment="1" applyProtection="1">
      <alignment horizontal="justify" vertical="center" wrapText="1"/>
      <protection/>
    </xf>
    <xf numFmtId="49" fontId="91" fillId="0" borderId="0" xfId="0" applyNumberFormat="1" applyFont="1" applyAlignment="1" applyProtection="1">
      <alignment horizontal="left"/>
      <protection/>
    </xf>
    <xf numFmtId="0" fontId="7" fillId="33" borderId="13" xfId="0" applyNumberFormat="1" applyFont="1" applyFill="1" applyBorder="1" applyAlignment="1" applyProtection="1">
      <alignment horizontal="center" vertical="center" wrapText="1"/>
      <protection/>
    </xf>
    <xf numFmtId="0" fontId="7" fillId="33" borderId="18" xfId="0" applyNumberFormat="1" applyFont="1" applyFill="1" applyBorder="1" applyAlignment="1" applyProtection="1">
      <alignment horizontal="center" vertical="center" wrapText="1"/>
      <protection/>
    </xf>
    <xf numFmtId="49" fontId="7" fillId="33" borderId="13" xfId="0" applyNumberFormat="1" applyFont="1" applyFill="1" applyBorder="1" applyAlignment="1" applyProtection="1">
      <alignment horizontal="center" vertical="center" wrapText="1"/>
      <protection/>
    </xf>
    <xf numFmtId="49" fontId="7" fillId="33" borderId="19" xfId="0" applyNumberFormat="1" applyFont="1" applyFill="1" applyBorder="1" applyAlignment="1" applyProtection="1">
      <alignment horizontal="center" vertical="center" wrapText="1"/>
      <protection/>
    </xf>
    <xf numFmtId="14" fontId="8" fillId="0" borderId="12" xfId="42" applyNumberFormat="1" applyFont="1" applyFill="1" applyBorder="1" applyAlignment="1" applyProtection="1">
      <alignment horizontal="center" wrapText="1"/>
      <protection/>
    </xf>
    <xf numFmtId="43" fontId="8" fillId="0" borderId="12" xfId="42" applyFont="1" applyFill="1" applyBorder="1" applyAlignment="1" applyProtection="1">
      <alignment horizontal="center" wrapText="1"/>
      <protection/>
    </xf>
    <xf numFmtId="49" fontId="6" fillId="0" borderId="13" xfId="0" applyNumberFormat="1" applyFont="1" applyFill="1" applyBorder="1" applyAlignment="1" applyProtection="1">
      <alignment horizontal="center" vertical="center" wrapText="1"/>
      <protection/>
    </xf>
    <xf numFmtId="49" fontId="6" fillId="36" borderId="11" xfId="0" applyNumberFormat="1" applyFont="1" applyFill="1" applyBorder="1" applyAlignment="1" applyProtection="1">
      <alignment horizontal="center" vertical="center" wrapText="1"/>
      <protection/>
    </xf>
    <xf numFmtId="49" fontId="6" fillId="33" borderId="13" xfId="0" applyNumberFormat="1" applyFont="1" applyFill="1" applyBorder="1" applyAlignment="1" applyProtection="1">
      <alignment horizontal="center" vertical="center" wrapText="1"/>
      <protection/>
    </xf>
    <xf numFmtId="49" fontId="6" fillId="33" borderId="19" xfId="0" applyNumberFormat="1" applyFont="1" applyFill="1" applyBorder="1" applyAlignment="1" applyProtection="1">
      <alignment horizontal="center" vertical="center" wrapText="1"/>
      <protection/>
    </xf>
    <xf numFmtId="1" fontId="6" fillId="33" borderId="15" xfId="0" applyNumberFormat="1" applyFont="1" applyFill="1" applyBorder="1" applyAlignment="1" applyProtection="1">
      <alignment horizontal="center" vertical="center" wrapText="1"/>
      <protection/>
    </xf>
    <xf numFmtId="1" fontId="6" fillId="33" borderId="22" xfId="0" applyNumberFormat="1" applyFont="1" applyFill="1" applyBorder="1" applyAlignment="1" applyProtection="1">
      <alignment horizontal="center" vertical="center" wrapText="1"/>
      <protection/>
    </xf>
    <xf numFmtId="1" fontId="6" fillId="33" borderId="14" xfId="0" applyNumberFormat="1" applyFont="1" applyFill="1" applyBorder="1" applyAlignment="1" applyProtection="1">
      <alignment horizontal="center" vertical="center" wrapText="1"/>
      <protection/>
    </xf>
    <xf numFmtId="49" fontId="6" fillId="33" borderId="15" xfId="0" applyNumberFormat="1" applyFont="1" applyFill="1" applyBorder="1" applyAlignment="1" applyProtection="1">
      <alignment horizontal="center" vertical="center" wrapText="1"/>
      <protection/>
    </xf>
    <xf numFmtId="49" fontId="6" fillId="33" borderId="22" xfId="0" applyNumberFormat="1" applyFont="1" applyFill="1" applyBorder="1" applyAlignment="1" applyProtection="1">
      <alignment horizontal="center" vertical="center" wrapText="1"/>
      <protection/>
    </xf>
    <xf numFmtId="49" fontId="6" fillId="0" borderId="11" xfId="0" applyNumberFormat="1" applyFont="1" applyFill="1" applyBorder="1" applyAlignment="1" applyProtection="1">
      <alignment horizontal="center" vertical="center" wrapText="1"/>
      <protection/>
    </xf>
    <xf numFmtId="49" fontId="0" fillId="0" borderId="0" xfId="0" applyNumberFormat="1" applyFill="1" applyAlignment="1">
      <alignment horizontal="left" vertical="top" wrapText="1"/>
    </xf>
    <xf numFmtId="43" fontId="0" fillId="0" borderId="0" xfId="42" applyFont="1" applyFill="1" applyBorder="1" applyAlignment="1">
      <alignment horizontal="left" vertical="top" wrapText="1"/>
    </xf>
    <xf numFmtId="49" fontId="5" fillId="0" borderId="10" xfId="0" applyNumberFormat="1" applyFont="1" applyFill="1" applyBorder="1" applyAlignment="1">
      <alignment horizontal="right"/>
    </xf>
    <xf numFmtId="0" fontId="6" fillId="33" borderId="15" xfId="0" applyNumberFormat="1" applyFont="1" applyFill="1" applyBorder="1" applyAlignment="1" applyProtection="1">
      <alignment horizontal="center" vertical="center" wrapText="1"/>
      <protection/>
    </xf>
    <xf numFmtId="0" fontId="6" fillId="33" borderId="22" xfId="0" applyNumberFormat="1" applyFont="1" applyFill="1" applyBorder="1" applyAlignment="1" applyProtection="1">
      <alignment horizontal="center" vertical="center" wrapText="1"/>
      <protection/>
    </xf>
    <xf numFmtId="0" fontId="6" fillId="33" borderId="14" xfId="0" applyNumberFormat="1" applyFont="1" applyFill="1" applyBorder="1" applyAlignment="1" applyProtection="1">
      <alignment horizontal="center" vertical="center" wrapText="1"/>
      <protection/>
    </xf>
    <xf numFmtId="49" fontId="13" fillId="0" borderId="10" xfId="0" applyNumberFormat="1" applyFont="1" applyBorder="1" applyAlignment="1">
      <alignment horizontal="center" vertical="center" wrapText="1"/>
    </xf>
    <xf numFmtId="49" fontId="13" fillId="0" borderId="10" xfId="0" applyNumberFormat="1" applyFont="1" applyBorder="1" applyAlignment="1">
      <alignment horizontal="center" vertical="center"/>
    </xf>
    <xf numFmtId="49" fontId="17" fillId="0" borderId="13" xfId="0" applyNumberFormat="1" applyFont="1" applyBorder="1" applyAlignment="1">
      <alignment horizontal="center" vertical="center" wrapText="1"/>
    </xf>
    <xf numFmtId="49" fontId="17" fillId="0" borderId="18" xfId="0" applyNumberFormat="1" applyFont="1" applyBorder="1" applyAlignment="1">
      <alignment horizontal="center" vertical="center" wrapText="1"/>
    </xf>
    <xf numFmtId="0" fontId="9" fillId="0" borderId="12" xfId="0" applyNumberFormat="1" applyFont="1" applyBorder="1" applyAlignment="1">
      <alignment horizontal="left" vertical="center" wrapText="1"/>
    </xf>
    <xf numFmtId="49" fontId="91" fillId="0" borderId="0" xfId="0" applyNumberFormat="1" applyFont="1" applyAlignment="1">
      <alignment horizontal="left"/>
    </xf>
    <xf numFmtId="14" fontId="8" fillId="0" borderId="12" xfId="42" applyNumberFormat="1" applyFont="1" applyFill="1" applyBorder="1" applyAlignment="1" applyProtection="1">
      <alignment horizontal="center" vertical="center" wrapText="1"/>
      <protection/>
    </xf>
    <xf numFmtId="43" fontId="8" fillId="0" borderId="12" xfId="42"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wrapText="1"/>
      <protection/>
    </xf>
    <xf numFmtId="49" fontId="8" fillId="0" borderId="0" xfId="0" applyNumberFormat="1" applyFont="1" applyFill="1" applyBorder="1" applyAlignment="1" applyProtection="1">
      <alignment horizontal="center" wrapText="1"/>
      <protection/>
    </xf>
    <xf numFmtId="0" fontId="2" fillId="0" borderId="0" xfId="0" applyFont="1" applyAlignment="1" applyProtection="1">
      <alignment horizontal="center" wrapText="1"/>
      <protection/>
    </xf>
    <xf numFmtId="172" fontId="2" fillId="0" borderId="0" xfId="42" applyNumberFormat="1" applyFont="1" applyFill="1" applyAlignment="1" applyProtection="1">
      <alignment horizontal="center" wrapText="1"/>
      <protection/>
    </xf>
    <xf numFmtId="43" fontId="2" fillId="0" borderId="0" xfId="42" applyFont="1" applyFill="1" applyAlignment="1" applyProtection="1">
      <alignment horizontal="center" wrapText="1"/>
      <protection/>
    </xf>
    <xf numFmtId="49" fontId="0" fillId="0" borderId="0" xfId="0" applyNumberFormat="1" applyFill="1" applyAlignment="1" applyProtection="1">
      <alignment horizontal="left" vertical="top" wrapText="1"/>
      <protection/>
    </xf>
    <xf numFmtId="43" fontId="0" fillId="0" borderId="0" xfId="42" applyFont="1" applyFill="1" applyBorder="1" applyAlignment="1" applyProtection="1">
      <alignment horizontal="left" vertical="top" wrapText="1"/>
      <protection/>
    </xf>
    <xf numFmtId="49" fontId="5" fillId="0" borderId="10" xfId="0" applyNumberFormat="1" applyFont="1" applyFill="1" applyBorder="1" applyAlignment="1" applyProtection="1">
      <alignment horizontal="right"/>
      <protection/>
    </xf>
    <xf numFmtId="0" fontId="6" fillId="33" borderId="11" xfId="0" applyNumberFormat="1" applyFont="1" applyFill="1" applyBorder="1" applyAlignment="1" applyProtection="1">
      <alignment horizontal="center" vertical="center" wrapText="1"/>
      <protection/>
    </xf>
    <xf numFmtId="49" fontId="6" fillId="33" borderId="18" xfId="0" applyNumberFormat="1" applyFont="1" applyFill="1" applyBorder="1" applyAlignment="1" applyProtection="1">
      <alignment horizontal="center" vertical="center" wrapText="1"/>
      <protection/>
    </xf>
    <xf numFmtId="0" fontId="6" fillId="33" borderId="15" xfId="0" applyNumberFormat="1" applyFont="1" applyFill="1" applyBorder="1" applyAlignment="1">
      <alignment horizontal="center" vertical="center" wrapText="1"/>
    </xf>
    <xf numFmtId="0" fontId="6" fillId="33" borderId="22" xfId="0" applyNumberFormat="1" applyFont="1" applyFill="1" applyBorder="1" applyAlignment="1">
      <alignment horizontal="center" vertical="center" wrapText="1"/>
    </xf>
    <xf numFmtId="0" fontId="6" fillId="33" borderId="14" xfId="0" applyNumberFormat="1" applyFont="1" applyFill="1" applyBorder="1" applyAlignment="1">
      <alignment horizontal="center" vertical="center" wrapText="1"/>
    </xf>
    <xf numFmtId="0" fontId="6" fillId="33" borderId="11" xfId="0" applyNumberFormat="1" applyFont="1" applyFill="1" applyBorder="1" applyAlignment="1">
      <alignment horizontal="center" vertical="center" wrapText="1"/>
    </xf>
    <xf numFmtId="49" fontId="6" fillId="33" borderId="11"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1" fontId="6" fillId="33" borderId="15" xfId="0" applyNumberFormat="1" applyFont="1" applyFill="1" applyBorder="1" applyAlignment="1">
      <alignment horizontal="center" vertical="center" wrapText="1"/>
    </xf>
    <xf numFmtId="1" fontId="6" fillId="33" borderId="22" xfId="0" applyNumberFormat="1" applyFont="1" applyFill="1" applyBorder="1" applyAlignment="1">
      <alignment horizontal="center" vertical="center" wrapText="1"/>
    </xf>
    <xf numFmtId="1" fontId="6" fillId="33" borderId="14" xfId="0" applyNumberFormat="1" applyFont="1" applyFill="1" applyBorder="1" applyAlignment="1">
      <alignment horizontal="center" vertical="center" wrapText="1"/>
    </xf>
    <xf numFmtId="49" fontId="6" fillId="5" borderId="11" xfId="0" applyNumberFormat="1" applyFont="1" applyFill="1" applyBorder="1" applyAlignment="1" applyProtection="1">
      <alignment horizontal="center" vertical="center" wrapText="1"/>
      <protection/>
    </xf>
    <xf numFmtId="49" fontId="6" fillId="5" borderId="11"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172" fontId="6" fillId="36" borderId="11" xfId="42" applyNumberFormat="1" applyFont="1" applyFill="1" applyBorder="1" applyAlignment="1" applyProtection="1">
      <alignment horizontal="center" vertical="center" wrapText="1"/>
      <protection/>
    </xf>
    <xf numFmtId="172" fontId="6" fillId="33" borderId="11" xfId="42" applyNumberFormat="1" applyFont="1" applyFill="1" applyBorder="1" applyAlignment="1">
      <alignment horizontal="center" vertical="center" wrapText="1"/>
    </xf>
    <xf numFmtId="172" fontId="6" fillId="0" borderId="11" xfId="42" applyNumberFormat="1" applyFont="1" applyFill="1" applyBorder="1" applyAlignment="1">
      <alignment horizontal="center" vertical="center" wrapText="1"/>
    </xf>
    <xf numFmtId="0" fontId="7" fillId="33" borderId="13" xfId="0" applyNumberFormat="1" applyFont="1" applyFill="1" applyBorder="1" applyAlignment="1">
      <alignment horizontal="center" vertical="center" wrapText="1"/>
    </xf>
    <xf numFmtId="0" fontId="7" fillId="33" borderId="18" xfId="0" applyNumberFormat="1" applyFont="1" applyFill="1" applyBorder="1" applyAlignment="1">
      <alignment horizontal="center" vertical="center" wrapText="1"/>
    </xf>
    <xf numFmtId="49" fontId="0" fillId="0" borderId="0" xfId="0" applyNumberFormat="1" applyFont="1" applyFill="1" applyAlignment="1">
      <alignment horizontal="left" vertical="top" wrapText="1"/>
    </xf>
    <xf numFmtId="49" fontId="8" fillId="0" borderId="0" xfId="0" applyNumberFormat="1" applyFont="1" applyFill="1" applyBorder="1" applyAlignment="1" applyProtection="1">
      <alignment horizontal="center" vertical="top" wrapText="1"/>
      <protection locked="0"/>
    </xf>
    <xf numFmtId="43" fontId="0" fillId="0" borderId="0" xfId="42" applyFont="1" applyFill="1" applyBorder="1" applyAlignment="1">
      <alignment horizontal="left" vertical="top" wrapText="1"/>
    </xf>
    <xf numFmtId="0" fontId="7" fillId="33" borderId="15" xfId="0" applyNumberFormat="1" applyFont="1" applyFill="1" applyBorder="1" applyAlignment="1">
      <alignment horizontal="center" vertical="center" wrapText="1"/>
    </xf>
    <xf numFmtId="0" fontId="7" fillId="33" borderId="22" xfId="0" applyNumberFormat="1" applyFont="1" applyFill="1" applyBorder="1" applyAlignment="1">
      <alignment horizontal="center" vertical="center" wrapText="1"/>
    </xf>
    <xf numFmtId="0" fontId="7" fillId="33" borderId="14" xfId="0" applyNumberFormat="1" applyFont="1" applyFill="1" applyBorder="1" applyAlignment="1">
      <alignment horizontal="center" vertical="center" wrapText="1"/>
    </xf>
    <xf numFmtId="49" fontId="11" fillId="36" borderId="11" xfId="0" applyNumberFormat="1" applyFont="1" applyFill="1" applyBorder="1" applyAlignment="1" applyProtection="1">
      <alignment horizontal="center" vertical="center" wrapText="1"/>
      <protection/>
    </xf>
    <xf numFmtId="49" fontId="7" fillId="36" borderId="11" xfId="0" applyNumberFormat="1" applyFont="1" applyFill="1" applyBorder="1" applyAlignment="1" applyProtection="1">
      <alignment horizontal="center" vertical="center" wrapText="1"/>
      <protection/>
    </xf>
    <xf numFmtId="49" fontId="7" fillId="33" borderId="11"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1" fontId="7" fillId="33" borderId="15" xfId="0" applyNumberFormat="1" applyFont="1" applyFill="1" applyBorder="1" applyAlignment="1">
      <alignment horizontal="center" vertical="center" wrapText="1"/>
    </xf>
    <xf numFmtId="1" fontId="7" fillId="33" borderId="22" xfId="0" applyNumberFormat="1" applyFont="1" applyFill="1" applyBorder="1" applyAlignment="1">
      <alignment horizontal="center" vertical="center" wrapText="1"/>
    </xf>
    <xf numFmtId="1" fontId="7" fillId="33" borderId="14" xfId="0" applyNumberFormat="1" applyFont="1" applyFill="1" applyBorder="1" applyAlignment="1">
      <alignment horizontal="center" vertical="center" wrapText="1"/>
    </xf>
    <xf numFmtId="49" fontId="7" fillId="33" borderId="15" xfId="0" applyNumberFormat="1" applyFont="1" applyFill="1" applyBorder="1" applyAlignment="1" applyProtection="1">
      <alignment horizontal="center" vertical="center" wrapText="1"/>
      <protection/>
    </xf>
    <xf numFmtId="49" fontId="7" fillId="33" borderId="22" xfId="0" applyNumberFormat="1" applyFont="1" applyFill="1" applyBorder="1" applyAlignment="1" applyProtection="1">
      <alignment horizontal="center" vertical="center" wrapText="1"/>
      <protection/>
    </xf>
    <xf numFmtId="49" fontId="7" fillId="0" borderId="13" xfId="0" applyNumberFormat="1" applyFont="1" applyFill="1" applyBorder="1" applyAlignment="1">
      <alignment horizontal="center" vertical="center" wrapText="1"/>
    </xf>
    <xf numFmtId="172" fontId="2" fillId="0" borderId="0" xfId="42" applyNumberFormat="1" applyFont="1" applyFill="1" applyAlignment="1">
      <alignment horizontal="center"/>
    </xf>
    <xf numFmtId="172" fontId="2" fillId="0" borderId="0" xfId="42" applyNumberFormat="1" applyFont="1" applyAlignment="1">
      <alignment horizontal="center"/>
    </xf>
    <xf numFmtId="49" fontId="17" fillId="0" borderId="15" xfId="0" applyNumberFormat="1" applyFont="1" applyFill="1" applyBorder="1" applyAlignment="1">
      <alignment horizontal="center" vertical="center" wrapText="1"/>
    </xf>
    <xf numFmtId="49" fontId="17" fillId="0" borderId="22" xfId="0" applyNumberFormat="1" applyFont="1" applyFill="1" applyBorder="1" applyAlignment="1">
      <alignment horizontal="center" vertical="center" wrapText="1"/>
    </xf>
    <xf numFmtId="49" fontId="17" fillId="0" borderId="14" xfId="0" applyNumberFormat="1" applyFont="1" applyFill="1" applyBorder="1" applyAlignment="1">
      <alignment horizontal="center" vertical="center" wrapText="1"/>
    </xf>
    <xf numFmtId="0" fontId="9" fillId="0" borderId="16" xfId="0" applyNumberFormat="1" applyFont="1" applyFill="1" applyBorder="1" applyAlignment="1">
      <alignment horizontal="center" vertical="center" wrapText="1"/>
    </xf>
    <xf numFmtId="0" fontId="9" fillId="0" borderId="17" xfId="0" applyNumberFormat="1" applyFont="1" applyFill="1" applyBorder="1" applyAlignment="1">
      <alignment horizontal="center" vertical="center" wrapText="1"/>
    </xf>
    <xf numFmtId="49" fontId="3" fillId="0" borderId="11" xfId="0" applyNumberFormat="1" applyFont="1" applyBorder="1" applyAlignment="1" applyProtection="1">
      <alignment horizontal="center" vertical="center"/>
      <protection locked="0"/>
    </xf>
    <xf numFmtId="172" fontId="8" fillId="0" borderId="12" xfId="42" applyNumberFormat="1" applyFont="1" applyFill="1" applyBorder="1" applyAlignment="1">
      <alignment horizontal="center" wrapText="1"/>
    </xf>
    <xf numFmtId="49" fontId="5" fillId="0" borderId="10" xfId="0" applyNumberFormat="1" applyFont="1" applyFill="1" applyBorder="1" applyAlignment="1">
      <alignment horizontal="left" vertical="center" wrapText="1"/>
    </xf>
    <xf numFmtId="0" fontId="17" fillId="0" borderId="15" xfId="0" applyNumberFormat="1" applyFont="1" applyFill="1" applyBorder="1" applyAlignment="1">
      <alignment horizontal="center" vertical="center" wrapText="1"/>
    </xf>
    <xf numFmtId="0" fontId="17" fillId="0" borderId="22" xfId="0" applyNumberFormat="1" applyFont="1" applyFill="1" applyBorder="1" applyAlignment="1">
      <alignment horizontal="center" vertical="center" wrapText="1"/>
    </xf>
    <xf numFmtId="0" fontId="17" fillId="0" borderId="14" xfId="0" applyNumberFormat="1" applyFont="1" applyFill="1" applyBorder="1" applyAlignment="1">
      <alignment horizontal="center" vertical="center" wrapText="1"/>
    </xf>
    <xf numFmtId="49" fontId="17" fillId="0" borderId="11" xfId="0" applyNumberFormat="1" applyFont="1" applyFill="1" applyBorder="1" applyAlignment="1">
      <alignment horizontal="center" vertical="center" wrapText="1"/>
    </xf>
    <xf numFmtId="49" fontId="17" fillId="0" borderId="13" xfId="0" applyNumberFormat="1" applyFont="1" applyFill="1" applyBorder="1" applyAlignment="1">
      <alignment horizontal="center" vertical="center" wrapText="1"/>
    </xf>
    <xf numFmtId="49" fontId="17" fillId="0" borderId="18" xfId="0" applyNumberFormat="1" applyFont="1" applyFill="1" applyBorder="1" applyAlignment="1">
      <alignment horizontal="center" vertical="center" wrapText="1"/>
    </xf>
    <xf numFmtId="49" fontId="17" fillId="0" borderId="13" xfId="0" applyNumberFormat="1" applyFont="1" applyBorder="1" applyAlignment="1" applyProtection="1">
      <alignment horizontal="center" wrapText="1"/>
      <protection locked="0"/>
    </xf>
    <xf numFmtId="49" fontId="17" fillId="0" borderId="18" xfId="0" applyNumberFormat="1" applyFont="1" applyBorder="1" applyAlignment="1" applyProtection="1">
      <alignment horizontal="center" wrapText="1"/>
      <protection locked="0"/>
    </xf>
    <xf numFmtId="49" fontId="5" fillId="0" borderId="10" xfId="0" applyNumberFormat="1" applyFont="1" applyBorder="1" applyAlignment="1">
      <alignment horizontal="right"/>
    </xf>
    <xf numFmtId="49" fontId="96" fillId="0" borderId="15" xfId="0" applyNumberFormat="1" applyFont="1" applyFill="1" applyBorder="1" applyAlignment="1">
      <alignment horizontal="center" vertical="center" wrapText="1" readingOrder="1"/>
    </xf>
    <xf numFmtId="49" fontId="96" fillId="0" borderId="22" xfId="0" applyNumberFormat="1" applyFont="1" applyFill="1" applyBorder="1" applyAlignment="1">
      <alignment horizontal="center" vertical="center" wrapText="1" readingOrder="1"/>
    </xf>
    <xf numFmtId="49" fontId="6" fillId="0" borderId="23" xfId="0" applyNumberFormat="1" applyFont="1" applyFill="1" applyBorder="1" applyAlignment="1">
      <alignment horizontal="center" vertical="center" wrapText="1" readingOrder="1"/>
    </xf>
    <xf numFmtId="49" fontId="6" fillId="0" borderId="12" xfId="0" applyNumberFormat="1" applyFont="1" applyFill="1" applyBorder="1" applyAlignment="1">
      <alignment horizontal="center" vertical="center" wrapText="1" readingOrder="1"/>
    </xf>
    <xf numFmtId="49" fontId="6" fillId="0" borderId="20" xfId="0" applyNumberFormat="1" applyFont="1" applyFill="1" applyBorder="1" applyAlignment="1">
      <alignment horizontal="center" vertical="center" wrapText="1" readingOrder="1"/>
    </xf>
    <xf numFmtId="49" fontId="6" fillId="0" borderId="11" xfId="0" applyNumberFormat="1" applyFont="1" applyFill="1" applyBorder="1" applyAlignment="1">
      <alignment horizontal="center" vertical="center" wrapText="1" readingOrder="1"/>
    </xf>
    <xf numFmtId="49" fontId="6" fillId="0" borderId="15" xfId="0" applyNumberFormat="1" applyFont="1" applyFill="1" applyBorder="1" applyAlignment="1">
      <alignment horizontal="center" vertical="center" wrapText="1" readingOrder="1"/>
    </xf>
    <xf numFmtId="43" fontId="2" fillId="0" borderId="0" xfId="42" applyFont="1" applyFill="1" applyBorder="1" applyAlignment="1">
      <alignment horizontal="center" vertical="center" wrapText="1"/>
    </xf>
    <xf numFmtId="49" fontId="0" fillId="0" borderId="0" xfId="0" applyNumberFormat="1" applyFill="1" applyBorder="1" applyAlignment="1">
      <alignment horizontal="left" vertical="top" wrapText="1"/>
    </xf>
    <xf numFmtId="49" fontId="5" fillId="33" borderId="10" xfId="0" applyNumberFormat="1" applyFont="1" applyFill="1" applyBorder="1" applyAlignment="1">
      <alignment horizontal="right" vertical="top" wrapText="1"/>
    </xf>
    <xf numFmtId="49" fontId="6" fillId="0" borderId="22" xfId="0" applyNumberFormat="1" applyFont="1" applyFill="1" applyBorder="1" applyAlignment="1">
      <alignment horizontal="center" vertical="center" wrapText="1" readingOrder="1"/>
    </xf>
    <xf numFmtId="49" fontId="6" fillId="0" borderId="14" xfId="0" applyNumberFormat="1" applyFont="1" applyFill="1" applyBorder="1" applyAlignment="1">
      <alignment horizontal="center" vertical="center" wrapText="1" readingOrder="1"/>
    </xf>
    <xf numFmtId="49" fontId="6" fillId="0" borderId="21" xfId="0" applyNumberFormat="1" applyFont="1" applyFill="1" applyBorder="1" applyAlignment="1">
      <alignment horizontal="center" vertical="center" wrapText="1" readingOrder="1"/>
    </xf>
    <xf numFmtId="49" fontId="6" fillId="0" borderId="17" xfId="0" applyNumberFormat="1" applyFont="1" applyFill="1" applyBorder="1" applyAlignment="1">
      <alignment horizontal="center" vertical="center" wrapText="1" readingOrder="1"/>
    </xf>
    <xf numFmtId="49" fontId="6" fillId="0" borderId="13" xfId="0" applyNumberFormat="1" applyFont="1" applyFill="1" applyBorder="1" applyAlignment="1">
      <alignment horizontal="center" vertical="center" wrapText="1" readingOrder="1"/>
    </xf>
    <xf numFmtId="49" fontId="6" fillId="0" borderId="19" xfId="0" applyNumberFormat="1" applyFont="1" applyFill="1" applyBorder="1" applyAlignment="1">
      <alignment horizontal="center" vertical="center" wrapText="1" readingOrder="1"/>
    </xf>
    <xf numFmtId="49" fontId="6" fillId="0" borderId="18" xfId="0" applyNumberFormat="1" applyFont="1" applyFill="1" applyBorder="1" applyAlignment="1">
      <alignment horizontal="center" vertical="center" wrapText="1" readingOrder="1"/>
    </xf>
    <xf numFmtId="43" fontId="2" fillId="0" borderId="0" xfId="42" applyFont="1" applyAlignment="1">
      <alignment horizontal="center"/>
    </xf>
    <xf numFmtId="172" fontId="8" fillId="33" borderId="12" xfId="42" applyNumberFormat="1" applyFont="1" applyFill="1" applyBorder="1" applyAlignment="1">
      <alignment horizontal="center"/>
    </xf>
    <xf numFmtId="0" fontId="6" fillId="0" borderId="11" xfId="0" applyFont="1" applyBorder="1" applyAlignment="1">
      <alignment horizontal="center" vertical="center" wrapText="1" readingOrder="1"/>
    </xf>
    <xf numFmtId="0" fontId="6" fillId="0" borderId="15" xfId="0" applyFont="1" applyBorder="1" applyAlignment="1">
      <alignment horizontal="center" vertical="center" wrapText="1" readingOrder="1"/>
    </xf>
    <xf numFmtId="0" fontId="7" fillId="0" borderId="11" xfId="0" applyFont="1" applyBorder="1" applyAlignment="1">
      <alignment horizontal="center"/>
    </xf>
    <xf numFmtId="0" fontId="6" fillId="0" borderId="15"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1" xfId="0" applyFont="1" applyBorder="1" applyAlignment="1" applyProtection="1">
      <alignment horizontal="center"/>
      <protection locked="0"/>
    </xf>
    <xf numFmtId="172" fontId="8" fillId="0" borderId="12" xfId="42" applyNumberFormat="1" applyFont="1" applyBorder="1" applyAlignment="1">
      <alignment horizontal="center"/>
    </xf>
    <xf numFmtId="0" fontId="6" fillId="0" borderId="22" xfId="0" applyFont="1" applyBorder="1" applyAlignment="1">
      <alignment horizontal="center" vertical="center" wrapText="1"/>
    </xf>
    <xf numFmtId="49" fontId="6" fillId="0" borderId="18" xfId="0" applyNumberFormat="1" applyFont="1" applyFill="1" applyBorder="1" applyAlignment="1">
      <alignment horizontal="center" vertical="center" wrapText="1"/>
    </xf>
    <xf numFmtId="49" fontId="6" fillId="0" borderId="11" xfId="0" applyNumberFormat="1" applyFont="1" applyBorder="1" applyAlignment="1" applyProtection="1">
      <alignment horizontal="center" vertical="center" wrapText="1"/>
      <protection locked="0"/>
    </xf>
    <xf numFmtId="49" fontId="6" fillId="0" borderId="11" xfId="0" applyNumberFormat="1" applyFont="1" applyBorder="1" applyAlignment="1">
      <alignment horizontal="center" vertical="center" wrapText="1"/>
    </xf>
    <xf numFmtId="49" fontId="15" fillId="0" borderId="11" xfId="0" applyNumberFormat="1" applyFont="1" applyFill="1" applyBorder="1" applyAlignment="1">
      <alignment horizontal="center" vertical="center"/>
    </xf>
    <xf numFmtId="49" fontId="6" fillId="0" borderId="13" xfId="0" applyNumberFormat="1" applyFont="1" applyBorder="1" applyAlignment="1">
      <alignment horizontal="center"/>
    </xf>
    <xf numFmtId="49" fontId="6" fillId="0" borderId="19" xfId="0" applyNumberFormat="1" applyFont="1" applyBorder="1" applyAlignment="1">
      <alignment horizontal="center"/>
    </xf>
    <xf numFmtId="49" fontId="6" fillId="0" borderId="18" xfId="0" applyNumberFormat="1" applyFont="1" applyBorder="1" applyAlignment="1">
      <alignment horizontal="center"/>
    </xf>
    <xf numFmtId="49" fontId="6" fillId="0" borderId="13" xfId="0" applyNumberFormat="1" applyFont="1" applyFill="1" applyBorder="1" applyAlignment="1">
      <alignment horizontal="center"/>
    </xf>
    <xf numFmtId="49" fontId="6" fillId="0" borderId="19" xfId="0" applyNumberFormat="1" applyFont="1" applyFill="1" applyBorder="1" applyAlignment="1">
      <alignment horizontal="center"/>
    </xf>
    <xf numFmtId="49" fontId="6" fillId="0" borderId="18" xfId="0" applyNumberFormat="1" applyFont="1" applyFill="1" applyBorder="1" applyAlignment="1">
      <alignment horizontal="center"/>
    </xf>
    <xf numFmtId="49" fontId="6" fillId="0" borderId="11" xfId="0" applyNumberFormat="1" applyFont="1" applyFill="1" applyBorder="1" applyAlignment="1">
      <alignment horizontal="center"/>
    </xf>
    <xf numFmtId="1" fontId="4" fillId="33" borderId="0" xfId="0" applyNumberFormat="1" applyFont="1" applyFill="1" applyBorder="1" applyAlignment="1">
      <alignment horizontal="center"/>
    </xf>
    <xf numFmtId="49" fontId="0" fillId="0" borderId="10" xfId="0" applyNumberFormat="1" applyFont="1" applyBorder="1" applyAlignment="1">
      <alignment horizontal="right"/>
    </xf>
    <xf numFmtId="49" fontId="0" fillId="0" borderId="10" xfId="0" applyNumberFormat="1" applyBorder="1" applyAlignment="1">
      <alignment horizontal="left"/>
    </xf>
    <xf numFmtId="49" fontId="25" fillId="0" borderId="0" xfId="0" applyNumberFormat="1" applyFont="1" applyBorder="1" applyAlignment="1">
      <alignment horizontal="justify" vertical="justify" wrapText="1"/>
    </xf>
    <xf numFmtId="49" fontId="23" fillId="0" borderId="11" xfId="0" applyNumberFormat="1" applyFont="1" applyFill="1" applyBorder="1" applyAlignment="1">
      <alignment horizontal="center" vertical="center"/>
    </xf>
    <xf numFmtId="0" fontId="24" fillId="0" borderId="13" xfId="0" applyFont="1" applyBorder="1" applyAlignment="1" applyProtection="1">
      <alignment horizontal="center" wrapText="1"/>
      <protection locked="0"/>
    </xf>
    <xf numFmtId="0" fontId="24" fillId="0" borderId="18" xfId="0" applyFont="1" applyBorder="1" applyAlignment="1" applyProtection="1">
      <alignment horizontal="center" wrapText="1"/>
      <protection locked="0"/>
    </xf>
    <xf numFmtId="0" fontId="24" fillId="0" borderId="23" xfId="0" applyFont="1" applyFill="1" applyBorder="1" applyAlignment="1">
      <alignment horizontal="center" vertical="center" wrapText="1"/>
    </xf>
    <xf numFmtId="0" fontId="24" fillId="0" borderId="20" xfId="0" applyFont="1" applyFill="1" applyBorder="1" applyAlignment="1">
      <alignment horizontal="center" vertical="center" wrapText="1"/>
    </xf>
    <xf numFmtId="0" fontId="24" fillId="0" borderId="24" xfId="0" applyFont="1" applyFill="1" applyBorder="1" applyAlignment="1">
      <alignment horizontal="center" vertical="center" wrapText="1"/>
    </xf>
    <xf numFmtId="0" fontId="24" fillId="0" borderId="21" xfId="0" applyFont="1" applyFill="1" applyBorder="1" applyAlignment="1">
      <alignment horizontal="center" vertical="center" wrapText="1"/>
    </xf>
    <xf numFmtId="0" fontId="24" fillId="0" borderId="16" xfId="0" applyFont="1" applyFill="1" applyBorder="1" applyAlignment="1">
      <alignment horizontal="center" vertical="center" wrapText="1"/>
    </xf>
    <xf numFmtId="0" fontId="24" fillId="0" borderId="17" xfId="0" applyFont="1" applyFill="1" applyBorder="1" applyAlignment="1">
      <alignment horizontal="center" vertical="center" wrapText="1"/>
    </xf>
    <xf numFmtId="0" fontId="24" fillId="0" borderId="15" xfId="0" applyFont="1" applyFill="1" applyBorder="1" applyAlignment="1">
      <alignment horizontal="center" vertical="center" wrapText="1"/>
    </xf>
    <xf numFmtId="0" fontId="24" fillId="0" borderId="22"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11" xfId="0" applyFont="1" applyFill="1" applyBorder="1" applyAlignment="1">
      <alignment horizontal="center" vertical="center"/>
    </xf>
    <xf numFmtId="0" fontId="33" fillId="0" borderId="0" xfId="0" applyFont="1" applyAlignment="1" applyProtection="1">
      <alignment horizontal="center" vertical="top" wrapText="1"/>
      <protection locked="0"/>
    </xf>
    <xf numFmtId="0" fontId="38" fillId="0" borderId="10" xfId="0" applyFont="1" applyBorder="1" applyAlignment="1">
      <alignment horizontal="right"/>
    </xf>
    <xf numFmtId="49" fontId="24" fillId="0" borderId="15" xfId="0" applyNumberFormat="1" applyFont="1" applyFill="1" applyBorder="1" applyAlignment="1">
      <alignment horizontal="center" vertical="center"/>
    </xf>
    <xf numFmtId="49" fontId="24" fillId="0" borderId="22" xfId="0" applyNumberFormat="1" applyFont="1" applyFill="1" applyBorder="1" applyAlignment="1">
      <alignment horizontal="center" vertical="center"/>
    </xf>
    <xf numFmtId="0" fontId="24" fillId="0" borderId="13" xfId="0" applyFont="1" applyFill="1" applyBorder="1" applyAlignment="1">
      <alignment horizontal="center" vertical="center"/>
    </xf>
    <xf numFmtId="0" fontId="24" fillId="0" borderId="19" xfId="0" applyFont="1" applyFill="1" applyBorder="1" applyAlignment="1">
      <alignment horizontal="center" vertical="center"/>
    </xf>
    <xf numFmtId="0" fontId="24" fillId="0" borderId="19" xfId="0" applyFont="1" applyFill="1" applyBorder="1" applyAlignment="1">
      <alignment horizontal="center" vertical="center" wrapText="1"/>
    </xf>
    <xf numFmtId="0" fontId="24" fillId="0" borderId="18" xfId="0" applyFont="1" applyFill="1" applyBorder="1" applyAlignment="1">
      <alignment horizontal="center" vertical="center" wrapText="1"/>
    </xf>
    <xf numFmtId="0" fontId="24" fillId="0" borderId="18" xfId="0" applyFont="1" applyFill="1" applyBorder="1" applyAlignment="1">
      <alignment horizontal="center" vertical="center"/>
    </xf>
    <xf numFmtId="0" fontId="7" fillId="0" borderId="11" xfId="0" applyFont="1" applyBorder="1" applyAlignment="1">
      <alignment horizontal="center" vertical="center" wrapText="1"/>
    </xf>
    <xf numFmtId="0" fontId="6" fillId="0" borderId="13"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6" fillId="0" borderId="11" xfId="0" applyFont="1" applyFill="1" applyBorder="1" applyAlignment="1">
      <alignment horizontal="center" vertical="center" wrapText="1"/>
    </xf>
    <xf numFmtId="0" fontId="13" fillId="0" borderId="0" xfId="0" applyNumberFormat="1" applyFont="1" applyAlignment="1" applyProtection="1">
      <alignment horizontal="center" vertical="top" wrapText="1"/>
      <protection locked="0"/>
    </xf>
    <xf numFmtId="0" fontId="19" fillId="0" borderId="10" xfId="0" applyNumberFormat="1" applyFont="1" applyFill="1" applyBorder="1" applyAlignment="1">
      <alignment horizontal="right" wrapText="1"/>
    </xf>
    <xf numFmtId="0" fontId="3" fillId="0" borderId="0" xfId="0" applyFont="1" applyAlignment="1">
      <alignment horizontal="center" vertical="center"/>
    </xf>
    <xf numFmtId="14" fontId="5" fillId="0" borderId="0" xfId="0" applyNumberFormat="1"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20" fillId="0" borderId="0" xfId="0" applyFont="1" applyBorder="1" applyAlignment="1">
      <alignment horizontal="right"/>
    </xf>
    <xf numFmtId="49" fontId="15" fillId="0" borderId="15" xfId="0" applyNumberFormat="1" applyFont="1" applyFill="1" applyBorder="1" applyAlignment="1" applyProtection="1">
      <alignment horizontal="center" vertical="center" wrapText="1"/>
      <protection/>
    </xf>
    <xf numFmtId="49" fontId="15" fillId="0" borderId="14" xfId="0" applyNumberFormat="1" applyFont="1" applyFill="1" applyBorder="1" applyAlignment="1" applyProtection="1">
      <alignment horizontal="center" vertical="center" wrapText="1"/>
      <protection/>
    </xf>
    <xf numFmtId="0" fontId="15" fillId="46" borderId="11" xfId="0" applyFont="1" applyFill="1" applyBorder="1" applyAlignment="1">
      <alignment horizontal="center"/>
    </xf>
    <xf numFmtId="0" fontId="15" fillId="46" borderId="13" xfId="0" applyFont="1" applyFill="1" applyBorder="1" applyAlignment="1">
      <alignment horizontal="center"/>
    </xf>
    <xf numFmtId="0" fontId="15" fillId="47" borderId="11" xfId="0" applyFont="1" applyFill="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6" xfId="57"/>
    <cellStyle name="Normal_Sheet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externalLink" Target="externalLinks/externalLink4.xml" /><Relationship Id="rId23" Type="http://schemas.openxmlformats.org/officeDocument/2006/relationships/externalLink" Target="externalLinks/externalLink5.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38100"/>
    <xdr:sp fLocksText="0">
      <xdr:nvSpPr>
        <xdr:cNvPr id="1" name="Text Box 1"/>
        <xdr:cNvSpPr txBox="1">
          <a:spLocks noChangeArrowheads="1"/>
        </xdr:cNvSpPr>
      </xdr:nvSpPr>
      <xdr:spPr>
        <a:xfrm>
          <a:off x="33528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2" name="Text Box 1"/>
        <xdr:cNvSpPr txBox="1">
          <a:spLocks noChangeArrowheads="1"/>
        </xdr:cNvSpPr>
      </xdr:nvSpPr>
      <xdr:spPr>
        <a:xfrm>
          <a:off x="33528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3" name="Text Box 1"/>
        <xdr:cNvSpPr txBox="1">
          <a:spLocks noChangeArrowheads="1"/>
        </xdr:cNvSpPr>
      </xdr:nvSpPr>
      <xdr:spPr>
        <a:xfrm>
          <a:off x="33528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4" name="Text Box 1"/>
        <xdr:cNvSpPr txBox="1">
          <a:spLocks noChangeArrowheads="1"/>
        </xdr:cNvSpPr>
      </xdr:nvSpPr>
      <xdr:spPr>
        <a:xfrm>
          <a:off x="33528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5" name="Text Box 1"/>
        <xdr:cNvSpPr txBox="1">
          <a:spLocks noChangeArrowheads="1"/>
        </xdr:cNvSpPr>
      </xdr:nvSpPr>
      <xdr:spPr>
        <a:xfrm>
          <a:off x="33528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6" name="Text Box 1"/>
        <xdr:cNvSpPr txBox="1">
          <a:spLocks noChangeArrowheads="1"/>
        </xdr:cNvSpPr>
      </xdr:nvSpPr>
      <xdr:spPr>
        <a:xfrm>
          <a:off x="33528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619125</xdr:colOff>
      <xdr:row>0</xdr:row>
      <xdr:rowOff>0</xdr:rowOff>
    </xdr:from>
    <xdr:to>
      <xdr:col>4</xdr:col>
      <xdr:colOff>619125</xdr:colOff>
      <xdr:row>0</xdr:row>
      <xdr:rowOff>0</xdr:rowOff>
    </xdr:to>
    <xdr:sp>
      <xdr:nvSpPr>
        <xdr:cNvPr id="1" name="Line 1"/>
        <xdr:cNvSpPr>
          <a:spLocks/>
        </xdr:cNvSpPr>
      </xdr:nvSpPr>
      <xdr:spPr>
        <a:xfrm>
          <a:off x="7419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619125</xdr:colOff>
      <xdr:row>0</xdr:row>
      <xdr:rowOff>0</xdr:rowOff>
    </xdr:from>
    <xdr:to>
      <xdr:col>4</xdr:col>
      <xdr:colOff>619125</xdr:colOff>
      <xdr:row>0</xdr:row>
      <xdr:rowOff>0</xdr:rowOff>
    </xdr:to>
    <xdr:sp>
      <xdr:nvSpPr>
        <xdr:cNvPr id="2" name="Line 2"/>
        <xdr:cNvSpPr>
          <a:spLocks/>
        </xdr:cNvSpPr>
      </xdr:nvSpPr>
      <xdr:spPr>
        <a:xfrm>
          <a:off x="7419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xdr:row>
      <xdr:rowOff>0</xdr:rowOff>
    </xdr:from>
    <xdr:ext cx="85725" cy="38100"/>
    <xdr:sp fLocksText="0">
      <xdr:nvSpPr>
        <xdr:cNvPr id="1" name="Text Box 1"/>
        <xdr:cNvSpPr txBox="1">
          <a:spLocks noChangeArrowheads="1"/>
        </xdr:cNvSpPr>
      </xdr:nvSpPr>
      <xdr:spPr>
        <a:xfrm>
          <a:off x="3038475"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1</xdr:row>
      <xdr:rowOff>0</xdr:rowOff>
    </xdr:from>
    <xdr:ext cx="85725" cy="38100"/>
    <xdr:sp fLocksText="0">
      <xdr:nvSpPr>
        <xdr:cNvPr id="2" name="Text Box 1"/>
        <xdr:cNvSpPr txBox="1">
          <a:spLocks noChangeArrowheads="1"/>
        </xdr:cNvSpPr>
      </xdr:nvSpPr>
      <xdr:spPr>
        <a:xfrm>
          <a:off x="3038475"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1</xdr:row>
      <xdr:rowOff>0</xdr:rowOff>
    </xdr:from>
    <xdr:ext cx="85725" cy="38100"/>
    <xdr:sp fLocksText="0">
      <xdr:nvSpPr>
        <xdr:cNvPr id="3" name="Text Box 1"/>
        <xdr:cNvSpPr txBox="1">
          <a:spLocks noChangeArrowheads="1"/>
        </xdr:cNvSpPr>
      </xdr:nvSpPr>
      <xdr:spPr>
        <a:xfrm>
          <a:off x="3038475"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619125</xdr:colOff>
      <xdr:row>0</xdr:row>
      <xdr:rowOff>0</xdr:rowOff>
    </xdr:from>
    <xdr:to>
      <xdr:col>4</xdr:col>
      <xdr:colOff>619125</xdr:colOff>
      <xdr:row>0</xdr:row>
      <xdr:rowOff>0</xdr:rowOff>
    </xdr:to>
    <xdr:sp>
      <xdr:nvSpPr>
        <xdr:cNvPr id="1" name="Line 1"/>
        <xdr:cNvSpPr>
          <a:spLocks/>
        </xdr:cNvSpPr>
      </xdr:nvSpPr>
      <xdr:spPr>
        <a:xfrm>
          <a:off x="81915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619125</xdr:colOff>
      <xdr:row>0</xdr:row>
      <xdr:rowOff>0</xdr:rowOff>
    </xdr:from>
    <xdr:to>
      <xdr:col>4</xdr:col>
      <xdr:colOff>619125</xdr:colOff>
      <xdr:row>0</xdr:row>
      <xdr:rowOff>0</xdr:rowOff>
    </xdr:to>
    <xdr:sp>
      <xdr:nvSpPr>
        <xdr:cNvPr id="2" name="Line 2"/>
        <xdr:cNvSpPr>
          <a:spLocks/>
        </xdr:cNvSpPr>
      </xdr:nvSpPr>
      <xdr:spPr>
        <a:xfrm>
          <a:off x="81915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8</xdr:col>
      <xdr:colOff>38100</xdr:colOff>
      <xdr:row>0</xdr:row>
      <xdr:rowOff>0</xdr:rowOff>
    </xdr:from>
    <xdr:ext cx="85725" cy="342900"/>
    <xdr:sp fLocksText="0">
      <xdr:nvSpPr>
        <xdr:cNvPr id="3" name="Text Box 7"/>
        <xdr:cNvSpPr txBox="1">
          <a:spLocks noChangeArrowheads="1"/>
        </xdr:cNvSpPr>
      </xdr:nvSpPr>
      <xdr:spPr>
        <a:xfrm>
          <a:off x="11039475" y="0"/>
          <a:ext cx="8572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8</xdr:col>
      <xdr:colOff>38100</xdr:colOff>
      <xdr:row>0</xdr:row>
      <xdr:rowOff>0</xdr:rowOff>
    </xdr:from>
    <xdr:ext cx="85725" cy="104775"/>
    <xdr:sp fLocksText="0">
      <xdr:nvSpPr>
        <xdr:cNvPr id="4" name="Text Box 1"/>
        <xdr:cNvSpPr txBox="1">
          <a:spLocks noChangeArrowheads="1"/>
        </xdr:cNvSpPr>
      </xdr:nvSpPr>
      <xdr:spPr>
        <a:xfrm>
          <a:off x="11039475" y="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8</xdr:col>
      <xdr:colOff>38100</xdr:colOff>
      <xdr:row>0</xdr:row>
      <xdr:rowOff>0</xdr:rowOff>
    </xdr:from>
    <xdr:ext cx="85725" cy="200025"/>
    <xdr:sp fLocksText="0">
      <xdr:nvSpPr>
        <xdr:cNvPr id="5" name="Text Box 1"/>
        <xdr:cNvSpPr txBox="1">
          <a:spLocks noChangeArrowheads="1"/>
        </xdr:cNvSpPr>
      </xdr:nvSpPr>
      <xdr:spPr>
        <a:xfrm>
          <a:off x="11039475" y="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15</xdr:col>
      <xdr:colOff>0</xdr:colOff>
      <xdr:row>12</xdr:row>
      <xdr:rowOff>57150</xdr:rowOff>
    </xdr:from>
    <xdr:ext cx="85725" cy="190500"/>
    <xdr:sp fLocksText="0">
      <xdr:nvSpPr>
        <xdr:cNvPr id="6" name="Text Box 1"/>
        <xdr:cNvSpPr txBox="1">
          <a:spLocks noChangeArrowheads="1"/>
        </xdr:cNvSpPr>
      </xdr:nvSpPr>
      <xdr:spPr>
        <a:xfrm>
          <a:off x="15125700" y="3867150"/>
          <a:ext cx="85725" cy="1905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38100"/>
    <xdr:sp fLocksText="0">
      <xdr:nvSpPr>
        <xdr:cNvPr id="1" name="Text Box 1"/>
        <xdr:cNvSpPr txBox="1">
          <a:spLocks noChangeArrowheads="1"/>
        </xdr:cNvSpPr>
      </xdr:nvSpPr>
      <xdr:spPr>
        <a:xfrm>
          <a:off x="3038475"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2" name="Text Box 1"/>
        <xdr:cNvSpPr txBox="1">
          <a:spLocks noChangeArrowheads="1"/>
        </xdr:cNvSpPr>
      </xdr:nvSpPr>
      <xdr:spPr>
        <a:xfrm>
          <a:off x="3038475"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3" name="Text Box 1"/>
        <xdr:cNvSpPr txBox="1">
          <a:spLocks noChangeArrowheads="1"/>
        </xdr:cNvSpPr>
      </xdr:nvSpPr>
      <xdr:spPr>
        <a:xfrm>
          <a:off x="3038475"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38100"/>
    <xdr:sp fLocksText="0">
      <xdr:nvSpPr>
        <xdr:cNvPr id="1" name="Text Box 1"/>
        <xdr:cNvSpPr txBox="1">
          <a:spLocks noChangeArrowheads="1"/>
        </xdr:cNvSpPr>
      </xdr:nvSpPr>
      <xdr:spPr>
        <a:xfrm>
          <a:off x="2962275"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2" name="Text Box 1"/>
        <xdr:cNvSpPr txBox="1">
          <a:spLocks noChangeArrowheads="1"/>
        </xdr:cNvSpPr>
      </xdr:nvSpPr>
      <xdr:spPr>
        <a:xfrm>
          <a:off x="2962275"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3" name="Text Box 1"/>
        <xdr:cNvSpPr txBox="1">
          <a:spLocks noChangeArrowheads="1"/>
        </xdr:cNvSpPr>
      </xdr:nvSpPr>
      <xdr:spPr>
        <a:xfrm>
          <a:off x="2962275"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4" name="Text Box 1"/>
        <xdr:cNvSpPr txBox="1">
          <a:spLocks noChangeArrowheads="1"/>
        </xdr:cNvSpPr>
      </xdr:nvSpPr>
      <xdr:spPr>
        <a:xfrm>
          <a:off x="2962275"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5" name="Text Box 1"/>
        <xdr:cNvSpPr txBox="1">
          <a:spLocks noChangeArrowheads="1"/>
        </xdr:cNvSpPr>
      </xdr:nvSpPr>
      <xdr:spPr>
        <a:xfrm>
          <a:off x="2962275"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6" name="Text Box 1"/>
        <xdr:cNvSpPr txBox="1">
          <a:spLocks noChangeArrowheads="1"/>
        </xdr:cNvSpPr>
      </xdr:nvSpPr>
      <xdr:spPr>
        <a:xfrm>
          <a:off x="2962275"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xdr:row>
      <xdr:rowOff>0</xdr:rowOff>
    </xdr:from>
    <xdr:ext cx="85725" cy="38100"/>
    <xdr:sp fLocksText="0">
      <xdr:nvSpPr>
        <xdr:cNvPr id="1" name="Text Box 1"/>
        <xdr:cNvSpPr txBox="1">
          <a:spLocks noChangeArrowheads="1"/>
        </xdr:cNvSpPr>
      </xdr:nvSpPr>
      <xdr:spPr>
        <a:xfrm>
          <a:off x="2514600" y="87630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1</xdr:row>
      <xdr:rowOff>0</xdr:rowOff>
    </xdr:from>
    <xdr:ext cx="85725" cy="38100"/>
    <xdr:sp fLocksText="0">
      <xdr:nvSpPr>
        <xdr:cNvPr id="2" name="Text Box 1"/>
        <xdr:cNvSpPr txBox="1">
          <a:spLocks noChangeArrowheads="1"/>
        </xdr:cNvSpPr>
      </xdr:nvSpPr>
      <xdr:spPr>
        <a:xfrm>
          <a:off x="2514600" y="87630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1</xdr:row>
      <xdr:rowOff>0</xdr:rowOff>
    </xdr:from>
    <xdr:ext cx="85725" cy="38100"/>
    <xdr:sp fLocksText="0">
      <xdr:nvSpPr>
        <xdr:cNvPr id="3" name="Text Box 1"/>
        <xdr:cNvSpPr txBox="1">
          <a:spLocks noChangeArrowheads="1"/>
        </xdr:cNvSpPr>
      </xdr:nvSpPr>
      <xdr:spPr>
        <a:xfrm>
          <a:off x="2514600" y="87630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2857500" y="100012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dministrator\Desktop\Bieu%20mau%20thong%20ke%2021.11.2019.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asus\AppData\Local\Temp\Tong%20Hop%20Cuc%203%20thang%20202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Bao%20Cao%20Thong%20Ke\Cuc\Cuc%202020\Chinh%20Sua%20-%20TT%2006%20-%20Ha%20Nam%20BC%2012%20thang%202020%2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Bao%20Cao%20Thong%20Ke\Cuc\Cuc%202020\TT%2006%20-%20Ha%20Nam%20BC%2012%20thang%202020%2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BCTK%2012%20thang%202021\BCTK%2012%20thang%202021\Tong%20Hop%20Cuc%2012%20thang%2020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T"/>
      <sheetName val="01"/>
      <sheetName val="PT01"/>
      <sheetName val="02"/>
      <sheetName val="02 (bỏ)"/>
      <sheetName val="PT02"/>
      <sheetName val="03"/>
      <sheetName val="03 (bỏ)"/>
      <sheetName val="04"/>
      <sheetName val="04 (bỏ)"/>
      <sheetName val="05"/>
      <sheetName val="05 (bỏ)"/>
      <sheetName val="06"/>
      <sheetName val="07"/>
      <sheetName val="08"/>
      <sheetName val="09"/>
      <sheetName val="10"/>
      <sheetName val="11"/>
      <sheetName val="12"/>
      <sheetName val="PLChuaDieuKien"/>
    </sheetNames>
    <sheetDataSet>
      <sheetData sheetId="0">
        <row r="2">
          <cell r="C2" t="str">
            <v>Đơn vị  báo cáo: 
Đơn vị nhận báo cáo: </v>
          </cell>
        </row>
        <row r="6">
          <cell r="C6" t="str">
            <v>TRẦN ĐỨC TOẢN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T"/>
      <sheetName val="01 Vp"/>
      <sheetName val="01 Ly Nhan"/>
      <sheetName val="01 Binh Luc"/>
      <sheetName val="01 Duy Tien"/>
      <sheetName val="01 Thanh Liem"/>
      <sheetName val="01 Kim Bang"/>
      <sheetName val="01 Phu Ly"/>
      <sheetName val="02 VP"/>
      <sheetName val="02 Ly Nhan"/>
      <sheetName val="02 Binh Luc"/>
      <sheetName val="02 Duy Tien"/>
      <sheetName val="02 Kim Bang"/>
      <sheetName val="02 Thanh Liem"/>
      <sheetName val="02 Phu Ly"/>
      <sheetName val="03 VP "/>
      <sheetName val="03 Ly Nhan"/>
      <sheetName val="03 Duy Tien"/>
      <sheetName val="03 Thanh Liem"/>
      <sheetName val="03 Kim Bang"/>
      <sheetName val="03 Binh Luc"/>
      <sheetName val="03 Phu Ly"/>
      <sheetName val="04 VP"/>
      <sheetName val="04 Ly Nhan"/>
      <sheetName val="04 Binh luc"/>
      <sheetName val="04 Duy Tien"/>
      <sheetName val="04 Kim Bang"/>
      <sheetName val="04 Thanh Liem"/>
      <sheetName val="04 Phu Ly"/>
      <sheetName val="05 Vp"/>
      <sheetName val="05 Ly Nhan"/>
      <sheetName val="05 Binh Luc"/>
      <sheetName val="05 Duy Tien"/>
      <sheetName val="05 Kim Bang"/>
      <sheetName val="05 Thanh Liem"/>
      <sheetName val="05 Phu Ly"/>
      <sheetName val="01"/>
      <sheetName val="PT01"/>
      <sheetName val="02"/>
      <sheetName val="02 (bỏ)"/>
      <sheetName val="PT02"/>
      <sheetName val="03"/>
      <sheetName val="03 (bỏ)"/>
      <sheetName val="04"/>
      <sheetName val="04 (bỏ)"/>
      <sheetName val="05"/>
      <sheetName val="05 (bỏ)"/>
      <sheetName val="06"/>
      <sheetName val="07"/>
      <sheetName val="08"/>
      <sheetName val="09"/>
      <sheetName val="10"/>
      <sheetName val="11"/>
      <sheetName val="12"/>
      <sheetName val="PLChuaDieuKien"/>
    </sheetNames>
    <sheetDataSet>
      <sheetData sheetId="0">
        <row r="2">
          <cell r="C2" t="str">
            <v>Đơn vị  báo cáo: 
Đơn vị nhận báo cáo: </v>
          </cell>
        </row>
      </sheetData>
      <sheetData sheetId="1">
        <row r="25">
          <cell r="R25">
            <v>0</v>
          </cell>
        </row>
        <row r="26">
          <cell r="R26">
            <v>0</v>
          </cell>
        </row>
        <row r="27">
          <cell r="R27">
            <v>0</v>
          </cell>
        </row>
        <row r="28">
          <cell r="R28">
            <v>0</v>
          </cell>
        </row>
        <row r="29">
          <cell r="R29">
            <v>0</v>
          </cell>
        </row>
        <row r="30">
          <cell r="R30">
            <v>0</v>
          </cell>
        </row>
        <row r="31">
          <cell r="R31">
            <v>0</v>
          </cell>
        </row>
        <row r="32">
          <cell r="R32">
            <v>0</v>
          </cell>
        </row>
        <row r="33">
          <cell r="R33">
            <v>0</v>
          </cell>
        </row>
        <row r="34">
          <cell r="R34">
            <v>0</v>
          </cell>
        </row>
        <row r="35">
          <cell r="R35">
            <v>0</v>
          </cell>
        </row>
        <row r="36">
          <cell r="R36">
            <v>0</v>
          </cell>
        </row>
      </sheetData>
      <sheetData sheetId="6">
        <row r="25">
          <cell r="R25">
            <v>0</v>
          </cell>
        </row>
        <row r="30">
          <cell r="R30">
            <v>0</v>
          </cell>
        </row>
        <row r="32">
          <cell r="R32">
            <v>0</v>
          </cell>
        </row>
      </sheetData>
      <sheetData sheetId="7">
        <row r="25">
          <cell r="R25">
            <v>0</v>
          </cell>
        </row>
        <row r="26">
          <cell r="R26">
            <v>0</v>
          </cell>
        </row>
        <row r="27">
          <cell r="R27">
            <v>0</v>
          </cell>
        </row>
        <row r="28">
          <cell r="R28">
            <v>0</v>
          </cell>
        </row>
        <row r="29">
          <cell r="R29">
            <v>0</v>
          </cell>
        </row>
        <row r="30">
          <cell r="R30">
            <v>0</v>
          </cell>
        </row>
        <row r="31">
          <cell r="R31">
            <v>0</v>
          </cell>
        </row>
        <row r="32">
          <cell r="R32">
            <v>0</v>
          </cell>
        </row>
        <row r="33">
          <cell r="R33">
            <v>0</v>
          </cell>
        </row>
        <row r="34">
          <cell r="R34">
            <v>0</v>
          </cell>
        </row>
        <row r="35">
          <cell r="R35">
            <v>0</v>
          </cell>
        </row>
        <row r="36">
          <cell r="R36">
            <v>0</v>
          </cell>
        </row>
        <row r="37">
          <cell r="R37">
            <v>0</v>
          </cell>
        </row>
      </sheetData>
      <sheetData sheetId="8">
        <row r="11">
          <cell r="O11">
            <v>0</v>
          </cell>
        </row>
      </sheetData>
      <sheetData sheetId="12">
        <row r="15">
          <cell r="O15">
            <v>0</v>
          </cell>
          <cell r="P15">
            <v>0</v>
          </cell>
        </row>
      </sheetData>
      <sheetData sheetId="14">
        <row r="11">
          <cell r="O11">
            <v>0</v>
          </cell>
        </row>
        <row r="12">
          <cell r="O12">
            <v>0</v>
          </cell>
          <cell r="P12">
            <v>0</v>
          </cell>
        </row>
        <row r="13">
          <cell r="O13">
            <v>0</v>
          </cell>
          <cell r="P13">
            <v>0</v>
          </cell>
        </row>
        <row r="14">
          <cell r="O14">
            <v>0</v>
          </cell>
          <cell r="P14">
            <v>0</v>
          </cell>
        </row>
        <row r="15">
          <cell r="O15">
            <v>0</v>
          </cell>
          <cell r="P15">
            <v>0</v>
          </cell>
        </row>
        <row r="16">
          <cell r="O16">
            <v>0</v>
          </cell>
        </row>
        <row r="17">
          <cell r="O17">
            <v>0</v>
          </cell>
          <cell r="P17">
            <v>0</v>
          </cell>
        </row>
        <row r="18">
          <cell r="O18">
            <v>0</v>
          </cell>
          <cell r="P18">
            <v>0</v>
          </cell>
        </row>
        <row r="19">
          <cell r="O19">
            <v>0</v>
          </cell>
          <cell r="P19">
            <v>0</v>
          </cell>
        </row>
        <row r="20">
          <cell r="O20">
            <v>0</v>
          </cell>
          <cell r="P20">
            <v>0</v>
          </cell>
        </row>
        <row r="21">
          <cell r="O21">
            <v>0</v>
          </cell>
          <cell r="P21">
            <v>0</v>
          </cell>
        </row>
        <row r="22">
          <cell r="O22">
            <v>0</v>
          </cell>
          <cell r="P22">
            <v>0</v>
          </cell>
        </row>
        <row r="23">
          <cell r="O23">
            <v>0</v>
          </cell>
          <cell r="P23">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T"/>
      <sheetName val="01"/>
      <sheetName val="PT01"/>
      <sheetName val="02"/>
      <sheetName val="02 (bỏ)"/>
      <sheetName val="PT02"/>
      <sheetName val="03"/>
      <sheetName val="03 (bỏ)"/>
      <sheetName val="04"/>
      <sheetName val="04 (bỏ)"/>
      <sheetName val="05"/>
      <sheetName val="05 (bỏ)"/>
      <sheetName val="06"/>
      <sheetName val="07"/>
      <sheetName val="08"/>
      <sheetName val="09"/>
      <sheetName val="10"/>
      <sheetName val="11"/>
      <sheetName val="12"/>
      <sheetName val="PLChuaDieuKien"/>
    </sheetNames>
    <sheetDataSet>
      <sheetData sheetId="0">
        <row r="2">
          <cell r="C2" t="str">
            <v>Đơn vị  báo cáo: Cục THADS tỉnh Hà Nam
Đơn vị nhận báo cáo: Tổng Cục THADS</v>
          </cell>
        </row>
        <row r="6">
          <cell r="C6" t="str">
            <v>Trần Đức Toản</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T"/>
      <sheetName val="01"/>
      <sheetName val="PT01"/>
      <sheetName val="02"/>
      <sheetName val="02 (bỏ)"/>
      <sheetName val="PT02"/>
      <sheetName val="03"/>
      <sheetName val="03 (bỏ)"/>
      <sheetName val="04"/>
      <sheetName val="04 (bỏ)"/>
      <sheetName val="05"/>
      <sheetName val="05 (bỏ)"/>
      <sheetName val="06"/>
      <sheetName val="07"/>
      <sheetName val="08"/>
      <sheetName val="09"/>
      <sheetName val="10"/>
      <sheetName val="11"/>
      <sheetName val="12"/>
      <sheetName val="PLChuaDieuKien"/>
    </sheetNames>
    <sheetDataSet>
      <sheetData sheetId="0">
        <row r="2">
          <cell r="C2" t="str">
            <v>Đơn vị  báo cáo: Cục THADS tỉnh Hà Nam
Đơn vị nhận báo cáo: Tổng Cục THADS</v>
          </cell>
        </row>
        <row r="3">
          <cell r="C3" t="str">
            <v>Vũ Ngọc Phương</v>
          </cell>
        </row>
        <row r="5">
          <cell r="C5" t="str">
            <v>PHÓ CỤC TRƯỞNG</v>
          </cell>
        </row>
        <row r="6">
          <cell r="C6" t="str">
            <v>Trần Đức Toản</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T"/>
      <sheetName val="01 Vp"/>
      <sheetName val="01 Ly Nhan"/>
      <sheetName val="01 Binh Luc"/>
      <sheetName val="01 Duy Tien"/>
      <sheetName val="01 Kim Bang"/>
      <sheetName val="01 Thanh Liem"/>
      <sheetName val="01 Phu Ly"/>
      <sheetName val="02 VP"/>
      <sheetName val="02 Ly Nhan"/>
      <sheetName val="02 Binh Luc"/>
      <sheetName val="02 Duy Tien"/>
      <sheetName val="02 Kim Bang"/>
      <sheetName val="02 Thanh Liem"/>
      <sheetName val="02 Phu Ly"/>
      <sheetName val="03 VP "/>
      <sheetName val="03 Ly Nhan"/>
      <sheetName val="03 Binh Luc"/>
      <sheetName val="03 Duy Tien"/>
      <sheetName val="03 Kim Bang"/>
      <sheetName val="03 Thanh Liem"/>
      <sheetName val="03 Phu Ly"/>
      <sheetName val="04 VP"/>
      <sheetName val="04 Ly Nhan"/>
      <sheetName val="04 Binh luc"/>
      <sheetName val="04 Duy Tien"/>
      <sheetName val="04 Kim Bang"/>
      <sheetName val="04 Thanh Liem"/>
      <sheetName val="04 Phu Ly"/>
      <sheetName val="05 Vp"/>
      <sheetName val="05 Ly Nhan"/>
      <sheetName val="05 Binh Luc"/>
      <sheetName val="05 Duy Tien"/>
      <sheetName val="05 Kim Bang"/>
      <sheetName val="05 Thanh Liem"/>
      <sheetName val="05 Phu Ly"/>
      <sheetName val="01"/>
      <sheetName val="PT01"/>
      <sheetName val="02"/>
      <sheetName val="02 (bỏ)"/>
      <sheetName val="PT02"/>
      <sheetName val="03"/>
      <sheetName val="03 (bỏ)"/>
      <sheetName val="04"/>
      <sheetName val="04 (bỏ)"/>
      <sheetName val="05"/>
      <sheetName val="05 (bỏ)"/>
      <sheetName val="06"/>
      <sheetName val="07"/>
      <sheetName val="08"/>
      <sheetName val="09"/>
      <sheetName val="10"/>
      <sheetName val="11"/>
      <sheetName val="12"/>
      <sheetName val="PLChuaDieuKien"/>
      <sheetName val="Sheet1"/>
    </sheetNames>
    <sheetDataSet>
      <sheetData sheetId="1">
        <row r="11">
          <cell r="E11">
            <v>5</v>
          </cell>
        </row>
        <row r="12">
          <cell r="E12">
            <v>5</v>
          </cell>
        </row>
        <row r="13">
          <cell r="E13">
            <v>0</v>
          </cell>
        </row>
        <row r="14">
          <cell r="E14">
            <v>0</v>
          </cell>
        </row>
        <row r="16">
          <cell r="E16">
            <v>35</v>
          </cell>
        </row>
        <row r="17">
          <cell r="E17">
            <v>1</v>
          </cell>
        </row>
        <row r="18">
          <cell r="E18">
            <v>1</v>
          </cell>
        </row>
        <row r="19">
          <cell r="E19">
            <v>0</v>
          </cell>
        </row>
        <row r="20">
          <cell r="E20">
            <v>0</v>
          </cell>
        </row>
        <row r="21">
          <cell r="E21">
            <v>0</v>
          </cell>
        </row>
        <row r="22">
          <cell r="E22">
            <v>0</v>
          </cell>
        </row>
        <row r="23">
          <cell r="E23">
            <v>2</v>
          </cell>
        </row>
        <row r="24">
          <cell r="E24">
            <v>12</v>
          </cell>
        </row>
        <row r="25">
          <cell r="E25">
            <v>10</v>
          </cell>
        </row>
        <row r="26">
          <cell r="E26">
            <v>1</v>
          </cell>
        </row>
        <row r="27">
          <cell r="E27">
            <v>0</v>
          </cell>
        </row>
        <row r="28">
          <cell r="E28">
            <v>0</v>
          </cell>
        </row>
        <row r="29">
          <cell r="E29">
            <v>0</v>
          </cell>
        </row>
        <row r="30">
          <cell r="E30">
            <v>1</v>
          </cell>
        </row>
        <row r="31">
          <cell r="E31">
            <v>0</v>
          </cell>
        </row>
        <row r="32">
          <cell r="E32">
            <v>0</v>
          </cell>
        </row>
        <row r="33">
          <cell r="E33">
            <v>0</v>
          </cell>
        </row>
        <row r="34">
          <cell r="E34">
            <v>0</v>
          </cell>
        </row>
        <row r="35">
          <cell r="E35">
            <v>0</v>
          </cell>
        </row>
        <row r="36">
          <cell r="E36">
            <v>0</v>
          </cell>
        </row>
        <row r="37">
          <cell r="E37">
            <v>0</v>
          </cell>
        </row>
      </sheetData>
      <sheetData sheetId="2">
        <row r="11">
          <cell r="E11">
            <v>10</v>
          </cell>
        </row>
        <row r="12">
          <cell r="E12">
            <v>3</v>
          </cell>
        </row>
        <row r="16">
          <cell r="E16">
            <v>76</v>
          </cell>
        </row>
        <row r="17">
          <cell r="E17">
            <v>1</v>
          </cell>
        </row>
        <row r="18">
          <cell r="E18">
            <v>7</v>
          </cell>
        </row>
        <row r="24">
          <cell r="E24">
            <v>24</v>
          </cell>
        </row>
        <row r="25">
          <cell r="E25">
            <v>12</v>
          </cell>
        </row>
        <row r="26">
          <cell r="E26">
            <v>2</v>
          </cell>
        </row>
        <row r="30">
          <cell r="E30">
            <v>7</v>
          </cell>
        </row>
        <row r="32">
          <cell r="E32">
            <v>3</v>
          </cell>
        </row>
      </sheetData>
      <sheetData sheetId="3">
        <row r="11">
          <cell r="E11">
            <v>14</v>
          </cell>
        </row>
        <row r="16">
          <cell r="E16">
            <v>44</v>
          </cell>
        </row>
        <row r="17">
          <cell r="E17">
            <v>0</v>
          </cell>
        </row>
        <row r="18">
          <cell r="E18">
            <v>12</v>
          </cell>
        </row>
        <row r="24">
          <cell r="E24">
            <v>11</v>
          </cell>
        </row>
        <row r="25">
          <cell r="E25">
            <v>5</v>
          </cell>
        </row>
        <row r="26">
          <cell r="E26">
            <v>2</v>
          </cell>
        </row>
        <row r="30">
          <cell r="E30">
            <v>2</v>
          </cell>
        </row>
        <row r="32">
          <cell r="E32">
            <v>2</v>
          </cell>
        </row>
      </sheetData>
      <sheetData sheetId="4">
        <row r="11">
          <cell r="E11">
            <v>8</v>
          </cell>
        </row>
        <row r="12">
          <cell r="E12">
            <v>6</v>
          </cell>
        </row>
        <row r="13">
          <cell r="E13">
            <v>1</v>
          </cell>
        </row>
        <row r="16">
          <cell r="E16">
            <v>15</v>
          </cell>
        </row>
        <row r="18">
          <cell r="E18">
            <v>4</v>
          </cell>
        </row>
        <row r="19">
          <cell r="E19">
            <v>1</v>
          </cell>
        </row>
        <row r="23">
          <cell r="E23">
            <v>2</v>
          </cell>
        </row>
        <row r="24">
          <cell r="E24">
            <v>36</v>
          </cell>
        </row>
        <row r="25">
          <cell r="E25">
            <v>14</v>
          </cell>
        </row>
        <row r="26">
          <cell r="E26">
            <v>4</v>
          </cell>
        </row>
        <row r="27">
          <cell r="E27">
            <v>2</v>
          </cell>
        </row>
        <row r="30">
          <cell r="E30">
            <v>6</v>
          </cell>
        </row>
        <row r="32">
          <cell r="E32">
            <v>9</v>
          </cell>
        </row>
        <row r="33">
          <cell r="E33">
            <v>1</v>
          </cell>
        </row>
      </sheetData>
      <sheetData sheetId="5">
        <row r="11">
          <cell r="E11">
            <v>8</v>
          </cell>
        </row>
        <row r="12">
          <cell r="E12">
            <v>0</v>
          </cell>
        </row>
        <row r="13">
          <cell r="E13">
            <v>0</v>
          </cell>
        </row>
        <row r="14">
          <cell r="E14">
            <v>0</v>
          </cell>
        </row>
        <row r="16">
          <cell r="E16">
            <v>21</v>
          </cell>
        </row>
        <row r="17">
          <cell r="E17">
            <v>0</v>
          </cell>
        </row>
        <row r="18">
          <cell r="E18">
            <v>4</v>
          </cell>
        </row>
        <row r="24">
          <cell r="E24">
            <v>12</v>
          </cell>
        </row>
        <row r="25">
          <cell r="E25">
            <v>7</v>
          </cell>
        </row>
        <row r="26">
          <cell r="E26">
            <v>0</v>
          </cell>
        </row>
        <row r="30">
          <cell r="E30">
            <v>1</v>
          </cell>
        </row>
        <row r="32">
          <cell r="E32">
            <v>4</v>
          </cell>
        </row>
      </sheetData>
      <sheetData sheetId="6">
        <row r="11">
          <cell r="E11">
            <v>22</v>
          </cell>
        </row>
        <row r="12">
          <cell r="E12">
            <v>5</v>
          </cell>
        </row>
        <row r="13">
          <cell r="E13">
            <v>0</v>
          </cell>
        </row>
        <row r="16">
          <cell r="E16">
            <v>104</v>
          </cell>
        </row>
        <row r="17">
          <cell r="E17">
            <v>0</v>
          </cell>
        </row>
        <row r="18">
          <cell r="E18">
            <v>7</v>
          </cell>
        </row>
        <row r="23">
          <cell r="E23">
            <v>1</v>
          </cell>
        </row>
        <row r="24">
          <cell r="E24">
            <v>37</v>
          </cell>
        </row>
        <row r="25">
          <cell r="E25">
            <v>17</v>
          </cell>
        </row>
        <row r="26">
          <cell r="E26">
            <v>4</v>
          </cell>
        </row>
        <row r="30">
          <cell r="E30">
            <v>5</v>
          </cell>
        </row>
        <row r="32">
          <cell r="E32">
            <v>11</v>
          </cell>
        </row>
      </sheetData>
      <sheetData sheetId="7">
        <row r="11">
          <cell r="E11">
            <v>36</v>
          </cell>
        </row>
        <row r="12">
          <cell r="E12">
            <v>12</v>
          </cell>
        </row>
        <row r="13">
          <cell r="E13">
            <v>0</v>
          </cell>
        </row>
        <row r="14">
          <cell r="E14">
            <v>0</v>
          </cell>
        </row>
        <row r="16">
          <cell r="E16">
            <v>103</v>
          </cell>
        </row>
        <row r="18">
          <cell r="E18">
            <v>13</v>
          </cell>
        </row>
        <row r="19">
          <cell r="E19">
            <v>0</v>
          </cell>
        </row>
        <row r="20">
          <cell r="E20">
            <v>0</v>
          </cell>
        </row>
        <row r="21">
          <cell r="E21">
            <v>0</v>
          </cell>
        </row>
        <row r="22">
          <cell r="E22">
            <v>0</v>
          </cell>
        </row>
        <row r="23">
          <cell r="E23">
            <v>0</v>
          </cell>
        </row>
        <row r="24">
          <cell r="E24">
            <v>74</v>
          </cell>
        </row>
        <row r="25">
          <cell r="E25">
            <v>40</v>
          </cell>
        </row>
        <row r="26">
          <cell r="E26">
            <v>11</v>
          </cell>
        </row>
        <row r="27">
          <cell r="E27">
            <v>0</v>
          </cell>
        </row>
        <row r="28">
          <cell r="E28">
            <v>0</v>
          </cell>
        </row>
        <row r="29">
          <cell r="E29">
            <v>0</v>
          </cell>
        </row>
        <row r="30">
          <cell r="E30">
            <v>11</v>
          </cell>
        </row>
        <row r="31">
          <cell r="E31">
            <v>0</v>
          </cell>
        </row>
        <row r="32">
          <cell r="E32">
            <v>12</v>
          </cell>
        </row>
        <row r="33">
          <cell r="E33">
            <v>0</v>
          </cell>
        </row>
        <row r="34">
          <cell r="E34">
            <v>0</v>
          </cell>
        </row>
        <row r="35">
          <cell r="E35">
            <v>0</v>
          </cell>
        </row>
        <row r="36">
          <cell r="E36">
            <v>0</v>
          </cell>
        </row>
        <row r="37">
          <cell r="E37">
            <v>0</v>
          </cell>
        </row>
      </sheetData>
      <sheetData sheetId="8">
        <row r="11">
          <cell r="D11">
            <v>230327</v>
          </cell>
        </row>
        <row r="12">
          <cell r="D12">
            <v>1239982</v>
          </cell>
        </row>
        <row r="13">
          <cell r="D13">
            <v>0</v>
          </cell>
        </row>
        <row r="14">
          <cell r="D14">
            <v>0</v>
          </cell>
        </row>
        <row r="15">
          <cell r="D15">
            <v>0</v>
          </cell>
        </row>
        <row r="16">
          <cell r="D16">
            <v>3873403</v>
          </cell>
        </row>
        <row r="17">
          <cell r="D17">
            <v>2350</v>
          </cell>
        </row>
        <row r="18">
          <cell r="D18">
            <v>12000</v>
          </cell>
        </row>
        <row r="19">
          <cell r="D19">
            <v>0</v>
          </cell>
        </row>
        <row r="20">
          <cell r="D20">
            <v>0</v>
          </cell>
        </row>
        <row r="21">
          <cell r="D21">
            <v>0</v>
          </cell>
        </row>
        <row r="22">
          <cell r="D22">
            <v>0</v>
          </cell>
        </row>
        <row r="23">
          <cell r="D23">
            <v>5517514</v>
          </cell>
        </row>
        <row r="24">
          <cell r="D24">
            <v>633923135</v>
          </cell>
        </row>
        <row r="25">
          <cell r="D25">
            <v>3703296</v>
          </cell>
        </row>
        <row r="26">
          <cell r="D26">
            <v>629869839</v>
          </cell>
        </row>
        <row r="27">
          <cell r="D27">
            <v>0</v>
          </cell>
        </row>
        <row r="28">
          <cell r="D28">
            <v>0</v>
          </cell>
        </row>
        <row r="29">
          <cell r="D29">
            <v>0</v>
          </cell>
        </row>
        <row r="30">
          <cell r="D30">
            <v>350000</v>
          </cell>
        </row>
        <row r="31">
          <cell r="D31">
            <v>0</v>
          </cell>
        </row>
        <row r="32">
          <cell r="D32">
            <v>0</v>
          </cell>
        </row>
        <row r="33">
          <cell r="D33">
            <v>0</v>
          </cell>
        </row>
        <row r="34">
          <cell r="D34">
            <v>0</v>
          </cell>
        </row>
        <row r="35">
          <cell r="D35">
            <v>0</v>
          </cell>
        </row>
        <row r="36">
          <cell r="D36">
            <v>0</v>
          </cell>
        </row>
        <row r="37">
          <cell r="D37">
            <v>0</v>
          </cell>
        </row>
      </sheetData>
      <sheetData sheetId="9">
        <row r="11">
          <cell r="D11">
            <v>137421</v>
          </cell>
        </row>
        <row r="12">
          <cell r="D12">
            <v>51628</v>
          </cell>
        </row>
        <row r="15">
          <cell r="D15">
            <v>284854</v>
          </cell>
        </row>
        <row r="16">
          <cell r="D16">
            <v>1748294</v>
          </cell>
        </row>
        <row r="17">
          <cell r="D17">
            <v>2715</v>
          </cell>
        </row>
        <row r="18">
          <cell r="D18">
            <v>30982</v>
          </cell>
        </row>
        <row r="24">
          <cell r="D24">
            <v>3206651</v>
          </cell>
        </row>
        <row r="25">
          <cell r="D25">
            <v>2305412</v>
          </cell>
        </row>
        <row r="26">
          <cell r="D26">
            <v>405190</v>
          </cell>
        </row>
        <row r="30">
          <cell r="D30">
            <v>399199</v>
          </cell>
        </row>
        <row r="32">
          <cell r="D32">
            <v>96850</v>
          </cell>
        </row>
      </sheetData>
      <sheetData sheetId="10">
        <row r="11">
          <cell r="D11">
            <v>97170</v>
          </cell>
        </row>
        <row r="16">
          <cell r="D16">
            <v>301105</v>
          </cell>
        </row>
        <row r="18">
          <cell r="D18">
            <v>68005</v>
          </cell>
        </row>
        <row r="24">
          <cell r="D24">
            <v>37072795</v>
          </cell>
        </row>
        <row r="25">
          <cell r="D25">
            <v>1623525</v>
          </cell>
        </row>
        <row r="26">
          <cell r="D26">
            <v>34924753</v>
          </cell>
        </row>
        <row r="30">
          <cell r="D30">
            <v>14822</v>
          </cell>
        </row>
        <row r="32">
          <cell r="D32">
            <v>509695</v>
          </cell>
        </row>
      </sheetData>
      <sheetData sheetId="11">
        <row r="11">
          <cell r="D11">
            <v>187230</v>
          </cell>
        </row>
        <row r="12">
          <cell r="D12">
            <v>223837</v>
          </cell>
        </row>
        <row r="16">
          <cell r="D16">
            <v>284033</v>
          </cell>
        </row>
        <row r="18">
          <cell r="D18">
            <v>71763</v>
          </cell>
        </row>
        <row r="19">
          <cell r="D19">
            <v>17710</v>
          </cell>
        </row>
        <row r="23">
          <cell r="D23">
            <v>6548</v>
          </cell>
        </row>
        <row r="24">
          <cell r="D24">
            <v>11254003</v>
          </cell>
        </row>
        <row r="25">
          <cell r="D25">
            <v>1795382</v>
          </cell>
        </row>
        <row r="26">
          <cell r="D26">
            <v>7629078</v>
          </cell>
        </row>
        <row r="27">
          <cell r="D27">
            <v>488009</v>
          </cell>
        </row>
        <row r="30">
          <cell r="D30">
            <v>400431</v>
          </cell>
        </row>
        <row r="32">
          <cell r="D32">
            <v>105600</v>
          </cell>
        </row>
        <row r="33">
          <cell r="D33">
            <v>835503</v>
          </cell>
        </row>
      </sheetData>
      <sheetData sheetId="12">
        <row r="11">
          <cell r="D11">
            <v>51206</v>
          </cell>
        </row>
        <row r="12">
          <cell r="D12">
            <v>0</v>
          </cell>
        </row>
        <row r="15">
          <cell r="D15">
            <v>0</v>
          </cell>
        </row>
        <row r="16">
          <cell r="D16">
            <v>182564</v>
          </cell>
        </row>
        <row r="18">
          <cell r="D18">
            <v>57930</v>
          </cell>
        </row>
        <row r="24">
          <cell r="D24">
            <v>1397599</v>
          </cell>
        </row>
        <row r="25">
          <cell r="D25">
            <v>985599</v>
          </cell>
        </row>
        <row r="26">
          <cell r="D26">
            <v>0</v>
          </cell>
        </row>
        <row r="30">
          <cell r="D30">
            <v>400000</v>
          </cell>
        </row>
        <row r="32">
          <cell r="D32">
            <v>12000</v>
          </cell>
        </row>
      </sheetData>
      <sheetData sheetId="13">
        <row r="11">
          <cell r="D11">
            <v>338154</v>
          </cell>
        </row>
        <row r="12">
          <cell r="D12">
            <v>254640</v>
          </cell>
        </row>
        <row r="13">
          <cell r="D13">
            <v>0</v>
          </cell>
        </row>
        <row r="14">
          <cell r="D14">
            <v>0</v>
          </cell>
        </row>
        <row r="16">
          <cell r="D16">
            <v>1003731</v>
          </cell>
        </row>
        <row r="18">
          <cell r="D18">
            <v>91367</v>
          </cell>
        </row>
        <row r="19">
          <cell r="D19">
            <v>0</v>
          </cell>
        </row>
        <row r="20">
          <cell r="D20">
            <v>0</v>
          </cell>
        </row>
        <row r="21">
          <cell r="D21">
            <v>0</v>
          </cell>
        </row>
        <row r="22">
          <cell r="D22">
            <v>0</v>
          </cell>
        </row>
        <row r="23">
          <cell r="D23">
            <v>3595</v>
          </cell>
        </row>
        <row r="24">
          <cell r="D24">
            <v>13747049</v>
          </cell>
        </row>
        <row r="25">
          <cell r="D25">
            <v>9425690</v>
          </cell>
        </row>
        <row r="26">
          <cell r="D26">
            <v>3722913</v>
          </cell>
        </row>
        <row r="30">
          <cell r="D30">
            <v>393520</v>
          </cell>
        </row>
        <row r="32">
          <cell r="D32">
            <v>204926</v>
          </cell>
        </row>
      </sheetData>
      <sheetData sheetId="14">
        <row r="11">
          <cell r="D11">
            <v>574086</v>
          </cell>
        </row>
        <row r="12">
          <cell r="D12">
            <v>364689</v>
          </cell>
        </row>
        <row r="13">
          <cell r="D13">
            <v>0</v>
          </cell>
        </row>
        <row r="14">
          <cell r="D14">
            <v>0</v>
          </cell>
        </row>
        <row r="15">
          <cell r="D15">
            <v>0</v>
          </cell>
        </row>
        <row r="16">
          <cell r="D16">
            <v>1119295</v>
          </cell>
        </row>
        <row r="17">
          <cell r="D17">
            <v>0</v>
          </cell>
        </row>
        <row r="18">
          <cell r="D18">
            <v>141968</v>
          </cell>
        </row>
        <row r="19">
          <cell r="D19">
            <v>0</v>
          </cell>
        </row>
        <row r="20">
          <cell r="D20">
            <v>0</v>
          </cell>
        </row>
        <row r="21">
          <cell r="D21">
            <v>0</v>
          </cell>
        </row>
        <row r="22">
          <cell r="D22">
            <v>0</v>
          </cell>
        </row>
        <row r="23">
          <cell r="D23">
            <v>0</v>
          </cell>
        </row>
        <row r="24">
          <cell r="D24">
            <v>64049266</v>
          </cell>
        </row>
        <row r="25">
          <cell r="D25">
            <v>16543204</v>
          </cell>
        </row>
        <row r="26">
          <cell r="D26">
            <v>47067757</v>
          </cell>
        </row>
        <row r="27">
          <cell r="D27">
            <v>0</v>
          </cell>
        </row>
        <row r="28">
          <cell r="D28">
            <v>0</v>
          </cell>
        </row>
        <row r="29">
          <cell r="D29">
            <v>0</v>
          </cell>
        </row>
        <row r="30">
          <cell r="D30">
            <v>292731</v>
          </cell>
        </row>
        <row r="31">
          <cell r="D31">
            <v>0</v>
          </cell>
        </row>
        <row r="32">
          <cell r="D32">
            <v>145574</v>
          </cell>
        </row>
        <row r="33">
          <cell r="D33">
            <v>0</v>
          </cell>
        </row>
        <row r="34">
          <cell r="D34">
            <v>0</v>
          </cell>
        </row>
        <row r="35">
          <cell r="D35">
            <v>0</v>
          </cell>
        </row>
        <row r="36">
          <cell r="D36">
            <v>0</v>
          </cell>
        </row>
        <row r="37">
          <cell r="D37">
            <v>0</v>
          </cell>
        </row>
      </sheetData>
      <sheetData sheetId="15">
        <row r="11">
          <cell r="E11">
            <v>1783766</v>
          </cell>
        </row>
        <row r="12">
          <cell r="E12">
            <v>0</v>
          </cell>
        </row>
        <row r="13">
          <cell r="E13">
            <v>725367</v>
          </cell>
        </row>
        <row r="14">
          <cell r="E14">
            <v>7220</v>
          </cell>
        </row>
        <row r="15">
          <cell r="E15">
            <v>581502</v>
          </cell>
        </row>
        <row r="16">
          <cell r="E16">
            <v>1269983</v>
          </cell>
        </row>
      </sheetData>
      <sheetData sheetId="16">
        <row r="11">
          <cell r="E11">
            <v>287687</v>
          </cell>
        </row>
        <row r="13">
          <cell r="E13">
            <v>676082</v>
          </cell>
        </row>
        <row r="14">
          <cell r="E14">
            <v>0</v>
          </cell>
        </row>
        <row r="15">
          <cell r="E15">
            <v>1289161</v>
          </cell>
        </row>
        <row r="16">
          <cell r="E16">
            <v>0</v>
          </cell>
        </row>
      </sheetData>
      <sheetData sheetId="17">
        <row r="11">
          <cell r="E11">
            <v>245892</v>
          </cell>
        </row>
        <row r="12">
          <cell r="E12">
            <v>7869</v>
          </cell>
        </row>
        <row r="13">
          <cell r="E13">
            <v>197923</v>
          </cell>
        </row>
        <row r="14">
          <cell r="E14">
            <v>2700</v>
          </cell>
        </row>
        <row r="15">
          <cell r="E15">
            <v>11896</v>
          </cell>
        </row>
      </sheetData>
      <sheetData sheetId="18">
        <row r="11">
          <cell r="E11">
            <v>395106</v>
          </cell>
        </row>
        <row r="13">
          <cell r="E13">
            <v>140636</v>
          </cell>
        </row>
        <row r="14">
          <cell r="E14">
            <v>300</v>
          </cell>
        </row>
        <row r="15">
          <cell r="E15">
            <v>10677</v>
          </cell>
        </row>
      </sheetData>
      <sheetData sheetId="19">
        <row r="11">
          <cell r="E11">
            <v>398731</v>
          </cell>
        </row>
        <row r="12">
          <cell r="E12">
            <v>0</v>
          </cell>
        </row>
        <row r="13">
          <cell r="E13">
            <v>74555</v>
          </cell>
        </row>
      </sheetData>
      <sheetData sheetId="20">
        <row r="11">
          <cell r="E11">
            <v>993868</v>
          </cell>
        </row>
        <row r="12">
          <cell r="E12">
            <v>0</v>
          </cell>
        </row>
        <row r="13">
          <cell r="E13">
            <v>375453</v>
          </cell>
        </row>
        <row r="14">
          <cell r="E14">
            <v>27928</v>
          </cell>
        </row>
        <row r="15">
          <cell r="E15">
            <v>137439</v>
          </cell>
        </row>
        <row r="16">
          <cell r="E16">
            <v>157629</v>
          </cell>
        </row>
      </sheetData>
      <sheetData sheetId="21">
        <row r="11">
          <cell r="E11">
            <v>1000139</v>
          </cell>
        </row>
        <row r="13">
          <cell r="E13">
            <v>656663</v>
          </cell>
        </row>
        <row r="14">
          <cell r="E14">
            <v>16066</v>
          </cell>
        </row>
        <row r="15">
          <cell r="E15">
            <v>349815</v>
          </cell>
        </row>
        <row r="16">
          <cell r="E16">
            <v>147583</v>
          </cell>
        </row>
      </sheetData>
      <sheetData sheetId="22">
        <row r="11">
          <cell r="E11">
            <v>24</v>
          </cell>
        </row>
        <row r="12">
          <cell r="E12">
            <v>13</v>
          </cell>
        </row>
        <row r="13">
          <cell r="E13">
            <v>12</v>
          </cell>
        </row>
        <row r="14">
          <cell r="E14">
            <v>10</v>
          </cell>
        </row>
        <row r="15">
          <cell r="E15">
            <v>2</v>
          </cell>
        </row>
      </sheetData>
      <sheetData sheetId="23">
        <row r="11">
          <cell r="E11">
            <v>37</v>
          </cell>
        </row>
        <row r="12">
          <cell r="E12">
            <v>53</v>
          </cell>
        </row>
        <row r="13">
          <cell r="E13">
            <v>44</v>
          </cell>
        </row>
        <row r="14">
          <cell r="E14">
            <v>15</v>
          </cell>
        </row>
      </sheetData>
      <sheetData sheetId="24">
        <row r="11">
          <cell r="E11">
            <v>25</v>
          </cell>
        </row>
        <row r="14">
          <cell r="E14">
            <v>0</v>
          </cell>
        </row>
      </sheetData>
      <sheetData sheetId="25">
        <row r="11">
          <cell r="E11">
            <v>13</v>
          </cell>
        </row>
        <row r="12">
          <cell r="E12">
            <v>31</v>
          </cell>
        </row>
        <row r="13">
          <cell r="E13">
            <v>21</v>
          </cell>
        </row>
        <row r="14">
          <cell r="E14">
            <v>8</v>
          </cell>
        </row>
      </sheetData>
      <sheetData sheetId="26">
        <row r="11">
          <cell r="E11">
            <v>16</v>
          </cell>
        </row>
        <row r="12">
          <cell r="E12">
            <v>4</v>
          </cell>
        </row>
        <row r="13">
          <cell r="E13">
            <v>11</v>
          </cell>
        </row>
        <row r="14">
          <cell r="E14">
            <v>14</v>
          </cell>
        </row>
        <row r="15">
          <cell r="E15">
            <v>0</v>
          </cell>
        </row>
      </sheetData>
      <sheetData sheetId="27">
        <row r="11">
          <cell r="E11">
            <v>56</v>
          </cell>
        </row>
        <row r="12">
          <cell r="E12">
            <v>2</v>
          </cell>
        </row>
        <row r="13">
          <cell r="E13">
            <v>58</v>
          </cell>
        </row>
        <row r="14">
          <cell r="E14">
            <v>60</v>
          </cell>
        </row>
      </sheetData>
      <sheetData sheetId="28">
        <row r="11">
          <cell r="E11">
            <v>70</v>
          </cell>
        </row>
        <row r="12">
          <cell r="E12">
            <v>77</v>
          </cell>
        </row>
        <row r="13">
          <cell r="E13">
            <v>89</v>
          </cell>
        </row>
        <row r="14">
          <cell r="E14">
            <v>2</v>
          </cell>
        </row>
      </sheetData>
      <sheetData sheetId="29">
        <row r="11">
          <cell r="D11">
            <v>5049798</v>
          </cell>
        </row>
        <row r="12">
          <cell r="D12">
            <v>6789678</v>
          </cell>
        </row>
        <row r="13">
          <cell r="D13">
            <v>1547842</v>
          </cell>
        </row>
        <row r="14">
          <cell r="D14">
            <v>631350048</v>
          </cell>
        </row>
        <row r="15">
          <cell r="D15">
            <v>61345</v>
          </cell>
        </row>
      </sheetData>
      <sheetData sheetId="30">
        <row r="11">
          <cell r="D11">
            <v>2215177</v>
          </cell>
        </row>
        <row r="12">
          <cell r="D12">
            <v>1324565</v>
          </cell>
        </row>
        <row r="13">
          <cell r="D13">
            <v>1854307</v>
          </cell>
        </row>
        <row r="14">
          <cell r="D14">
            <v>68496</v>
          </cell>
        </row>
      </sheetData>
      <sheetData sheetId="31">
        <row r="11">
          <cell r="D11">
            <v>35915623</v>
          </cell>
        </row>
        <row r="12">
          <cell r="D12">
            <v>161716</v>
          </cell>
        </row>
        <row r="13">
          <cell r="D13">
            <v>1461736</v>
          </cell>
        </row>
      </sheetData>
      <sheetData sheetId="32">
        <row r="11">
          <cell r="D11">
            <v>904094</v>
          </cell>
        </row>
        <row r="12">
          <cell r="D12">
            <v>1703213</v>
          </cell>
        </row>
        <row r="13">
          <cell r="D13">
            <v>9418678</v>
          </cell>
        </row>
        <row r="14">
          <cell r="D14">
            <v>19139</v>
          </cell>
        </row>
      </sheetData>
      <sheetData sheetId="33">
        <row r="11">
          <cell r="D11">
            <v>831208</v>
          </cell>
        </row>
        <row r="12">
          <cell r="D12">
            <v>14320</v>
          </cell>
        </row>
        <row r="13">
          <cell r="D13">
            <v>460865</v>
          </cell>
        </row>
        <row r="14">
          <cell r="D14">
            <v>382906</v>
          </cell>
        </row>
        <row r="15">
          <cell r="D15">
            <v>0</v>
          </cell>
        </row>
      </sheetData>
      <sheetData sheetId="34">
        <row r="11">
          <cell r="D11">
            <v>1237202</v>
          </cell>
        </row>
        <row r="12">
          <cell r="D12">
            <v>11412</v>
          </cell>
        </row>
        <row r="13">
          <cell r="D13">
            <v>494727</v>
          </cell>
        </row>
        <row r="14">
          <cell r="D14">
            <v>13695195</v>
          </cell>
        </row>
      </sheetData>
      <sheetData sheetId="35">
        <row r="11">
          <cell r="D11">
            <v>42079690</v>
          </cell>
        </row>
        <row r="12">
          <cell r="D12">
            <v>16774112</v>
          </cell>
        </row>
        <row r="13">
          <cell r="D13">
            <v>7395502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9"/>
  <sheetViews>
    <sheetView view="pageBreakPreview" zoomScale="130" zoomScaleSheetLayoutView="130" zoomScalePageLayoutView="0" workbookViewId="0" topLeftCell="A1">
      <selection activeCell="A9" sqref="A9:C9"/>
    </sheetView>
  </sheetViews>
  <sheetFormatPr defaultColWidth="9.00390625" defaultRowHeight="15.75"/>
  <cols>
    <col min="1" max="1" width="8.875" style="0" customWidth="1"/>
    <col min="2" max="2" width="19.00390625" style="0" customWidth="1"/>
    <col min="3" max="3" width="51.50390625" style="0" customWidth="1"/>
    <col min="4" max="4" width="23.375" style="0" customWidth="1"/>
    <col min="5" max="5" width="20.25390625" style="0" customWidth="1"/>
  </cols>
  <sheetData>
    <row r="1" spans="1:3" ht="38.25" customHeight="1">
      <c r="A1" s="528" t="s">
        <v>213</v>
      </c>
      <c r="B1" s="528"/>
      <c r="C1" s="273" t="s">
        <v>214</v>
      </c>
    </row>
    <row r="2" spans="1:3" ht="48.75" customHeight="1">
      <c r="A2" s="529" t="s">
        <v>215</v>
      </c>
      <c r="B2" s="529"/>
      <c r="C2" s="274" t="s">
        <v>216</v>
      </c>
    </row>
    <row r="3" spans="1:3" ht="15.75">
      <c r="A3" s="530" t="s">
        <v>217</v>
      </c>
      <c r="B3" s="275" t="s">
        <v>218</v>
      </c>
      <c r="C3" s="276" t="s">
        <v>49</v>
      </c>
    </row>
    <row r="4" spans="1:3" ht="15.75">
      <c r="A4" s="530"/>
      <c r="B4" s="275" t="s">
        <v>219</v>
      </c>
      <c r="C4" s="277" t="s">
        <v>369</v>
      </c>
    </row>
    <row r="5" spans="1:3" ht="15.75">
      <c r="A5" s="530"/>
      <c r="B5" s="275" t="s">
        <v>220</v>
      </c>
      <c r="C5" s="276" t="s">
        <v>221</v>
      </c>
    </row>
    <row r="6" spans="1:3" ht="15.75">
      <c r="A6" s="531" t="s">
        <v>222</v>
      </c>
      <c r="B6" s="275" t="s">
        <v>223</v>
      </c>
      <c r="C6" s="276" t="s">
        <v>174</v>
      </c>
    </row>
    <row r="7" spans="1:3" ht="15.75">
      <c r="A7" s="531"/>
      <c r="B7" s="275" t="s">
        <v>219</v>
      </c>
      <c r="C7" s="276" t="s">
        <v>369</v>
      </c>
    </row>
    <row r="8" spans="1:3" ht="21.75" customHeight="1">
      <c r="A8" s="532" t="s">
        <v>224</v>
      </c>
      <c r="B8" s="532"/>
      <c r="C8" s="276" t="s">
        <v>356</v>
      </c>
    </row>
    <row r="9" spans="1:3" ht="36" customHeight="1">
      <c r="A9" s="533" t="s">
        <v>225</v>
      </c>
      <c r="B9" s="533"/>
      <c r="C9" s="533"/>
    </row>
  </sheetData>
  <sheetProtection/>
  <mergeCells count="6">
    <mergeCell ref="A1:B1"/>
    <mergeCell ref="A2:B2"/>
    <mergeCell ref="A3:A5"/>
    <mergeCell ref="A6:A7"/>
    <mergeCell ref="A8:B8"/>
    <mergeCell ref="A9:C9"/>
  </mergeCells>
  <printOptions/>
  <pageMargins left="0.7" right="0.7" top="0.75" bottom="0.75" header="0.3" footer="0.3"/>
  <pageSetup horizontalDpi="600" verticalDpi="600" orientation="landscape" r:id="rId1"/>
</worksheet>
</file>

<file path=xl/worksheets/sheet10.xml><?xml version="1.0" encoding="utf-8"?>
<worksheet xmlns="http://schemas.openxmlformats.org/spreadsheetml/2006/main" xmlns:r="http://schemas.openxmlformats.org/officeDocument/2006/relationships">
  <sheetPr>
    <tabColor rgb="FF0070C0"/>
  </sheetPr>
  <dimension ref="A1:J24"/>
  <sheetViews>
    <sheetView view="pageBreakPreview" zoomScaleSheetLayoutView="100" zoomScalePageLayoutView="0" workbookViewId="0" topLeftCell="A1">
      <selection activeCell="J14" sqref="J14"/>
    </sheetView>
  </sheetViews>
  <sheetFormatPr defaultColWidth="9.00390625" defaultRowHeight="15.75"/>
  <cols>
    <col min="1" max="1" width="4.375" style="144" customWidth="1"/>
    <col min="2" max="2" width="28.875" style="144" customWidth="1"/>
    <col min="3" max="5" width="11.75390625" style="144" customWidth="1"/>
    <col min="6" max="6" width="9.75390625" style="144" customWidth="1"/>
    <col min="7" max="7" width="11.75390625" style="144" customWidth="1"/>
    <col min="8" max="8" width="9.875" style="144" customWidth="1"/>
    <col min="9" max="9" width="20.00390625" style="144" customWidth="1"/>
    <col min="10" max="10" width="18.00390625" style="144" customWidth="1"/>
    <col min="11" max="16384" width="9.00390625" style="144" customWidth="1"/>
  </cols>
  <sheetData>
    <row r="1" spans="1:10" ht="84" customHeight="1">
      <c r="A1" s="585" t="s">
        <v>246</v>
      </c>
      <c r="B1" s="585"/>
      <c r="C1" s="556" t="s">
        <v>362</v>
      </c>
      <c r="D1" s="556"/>
      <c r="E1" s="556"/>
      <c r="F1" s="556"/>
      <c r="G1" s="556"/>
      <c r="H1" s="556"/>
      <c r="I1" s="586" t="str">
        <f>'[4]TT'!C2</f>
        <v>Đơn vị  báo cáo: Cục THADS tỉnh Hà Nam
Đơn vị nhận báo cáo: Tổng Cục THADS</v>
      </c>
      <c r="J1" s="586"/>
    </row>
    <row r="2" spans="1:10" ht="15.75">
      <c r="A2" s="2"/>
      <c r="B2" s="4"/>
      <c r="C2" s="326"/>
      <c r="D2" s="327"/>
      <c r="E2" s="328"/>
      <c r="F2" s="328"/>
      <c r="G2" s="1"/>
      <c r="H2" s="329"/>
      <c r="I2" s="660" t="s">
        <v>247</v>
      </c>
      <c r="J2" s="660"/>
    </row>
    <row r="3" spans="1:10" s="138" customFormat="1" ht="20.25" customHeight="1">
      <c r="A3" s="644" t="s">
        <v>2</v>
      </c>
      <c r="B3" s="644" t="s">
        <v>3</v>
      </c>
      <c r="C3" s="644" t="s">
        <v>248</v>
      </c>
      <c r="D3" s="655" t="s">
        <v>6</v>
      </c>
      <c r="E3" s="655"/>
      <c r="F3" s="655" t="s">
        <v>249</v>
      </c>
      <c r="G3" s="655" t="s">
        <v>6</v>
      </c>
      <c r="H3" s="655"/>
      <c r="I3" s="655"/>
      <c r="J3" s="655"/>
    </row>
    <row r="4" spans="1:10" s="138" customFormat="1" ht="20.25" customHeight="1">
      <c r="A4" s="645"/>
      <c r="B4" s="645"/>
      <c r="C4" s="645"/>
      <c r="D4" s="655" t="s">
        <v>250</v>
      </c>
      <c r="E4" s="655" t="s">
        <v>251</v>
      </c>
      <c r="F4" s="655"/>
      <c r="G4" s="655" t="s">
        <v>252</v>
      </c>
      <c r="H4" s="655" t="s">
        <v>253</v>
      </c>
      <c r="I4" s="655" t="s">
        <v>254</v>
      </c>
      <c r="J4" s="655" t="s">
        <v>255</v>
      </c>
    </row>
    <row r="5" spans="1:10" s="138" customFormat="1" ht="20.25" customHeight="1">
      <c r="A5" s="645"/>
      <c r="B5" s="645"/>
      <c r="C5" s="645"/>
      <c r="D5" s="655"/>
      <c r="E5" s="655"/>
      <c r="F5" s="655"/>
      <c r="G5" s="655"/>
      <c r="H5" s="655"/>
      <c r="I5" s="655"/>
      <c r="J5" s="655"/>
    </row>
    <row r="6" spans="1:10" s="138" customFormat="1" ht="20.25" customHeight="1">
      <c r="A6" s="645"/>
      <c r="B6" s="645"/>
      <c r="C6" s="645"/>
      <c r="D6" s="655"/>
      <c r="E6" s="655"/>
      <c r="F6" s="655"/>
      <c r="G6" s="655"/>
      <c r="H6" s="655"/>
      <c r="I6" s="655"/>
      <c r="J6" s="655"/>
    </row>
    <row r="7" spans="1:10" s="330" customFormat="1" ht="17.25" customHeight="1">
      <c r="A7" s="646"/>
      <c r="B7" s="646"/>
      <c r="C7" s="645"/>
      <c r="D7" s="655"/>
      <c r="E7" s="655"/>
      <c r="F7" s="655"/>
      <c r="G7" s="655"/>
      <c r="H7" s="655"/>
      <c r="I7" s="655"/>
      <c r="J7" s="655"/>
    </row>
    <row r="8" spans="1:10" ht="15.75" customHeight="1">
      <c r="A8" s="656" t="s">
        <v>24</v>
      </c>
      <c r="B8" s="657"/>
      <c r="C8" s="331">
        <v>1</v>
      </c>
      <c r="D8" s="331" t="s">
        <v>26</v>
      </c>
      <c r="E8" s="331" t="s">
        <v>27</v>
      </c>
      <c r="F8" s="331" t="s">
        <v>28</v>
      </c>
      <c r="G8" s="331" t="s">
        <v>29</v>
      </c>
      <c r="H8" s="331" t="s">
        <v>30</v>
      </c>
      <c r="I8" s="331" t="s">
        <v>31</v>
      </c>
      <c r="J8" s="331" t="s">
        <v>32</v>
      </c>
    </row>
    <row r="9" spans="1:10" s="319" customFormat="1" ht="24.75" customHeight="1">
      <c r="A9" s="658" t="s">
        <v>44</v>
      </c>
      <c r="B9" s="659"/>
      <c r="C9" s="332">
        <f>C10+C11</f>
        <v>11</v>
      </c>
      <c r="D9" s="333">
        <f aca="true" t="shared" si="0" ref="D9:J9">D10+D11</f>
        <v>7</v>
      </c>
      <c r="E9" s="333">
        <f t="shared" si="0"/>
        <v>4</v>
      </c>
      <c r="F9" s="332">
        <f t="shared" si="0"/>
        <v>11</v>
      </c>
      <c r="G9" s="333">
        <f t="shared" si="0"/>
        <v>4</v>
      </c>
      <c r="H9" s="332">
        <f t="shared" si="0"/>
        <v>6</v>
      </c>
      <c r="I9" s="333">
        <f t="shared" si="0"/>
        <v>0</v>
      </c>
      <c r="J9" s="333">
        <f t="shared" si="0"/>
        <v>1</v>
      </c>
    </row>
    <row r="10" spans="1:10" s="319" customFormat="1" ht="24.75" customHeight="1">
      <c r="A10" s="211" t="s">
        <v>46</v>
      </c>
      <c r="B10" s="212" t="s">
        <v>196</v>
      </c>
      <c r="C10" s="333">
        <f>D10+E10</f>
        <v>0</v>
      </c>
      <c r="D10" s="333"/>
      <c r="E10" s="333"/>
      <c r="F10" s="332">
        <f>G10+H10+I10+J10</f>
        <v>0</v>
      </c>
      <c r="G10" s="333"/>
      <c r="H10" s="332"/>
      <c r="I10" s="333"/>
      <c r="J10" s="334"/>
    </row>
    <row r="11" spans="1:10" s="319" customFormat="1" ht="24.75" customHeight="1">
      <c r="A11" s="211" t="s">
        <v>50</v>
      </c>
      <c r="B11" s="212" t="s">
        <v>197</v>
      </c>
      <c r="C11" s="332">
        <f>SUM(C12:C18)</f>
        <v>11</v>
      </c>
      <c r="D11" s="332">
        <f aca="true" t="shared" si="1" ref="D11:J11">SUM(D12:D18)</f>
        <v>7</v>
      </c>
      <c r="E11" s="332">
        <f t="shared" si="1"/>
        <v>4</v>
      </c>
      <c r="F11" s="332">
        <f t="shared" si="1"/>
        <v>11</v>
      </c>
      <c r="G11" s="332">
        <f t="shared" si="1"/>
        <v>4</v>
      </c>
      <c r="H11" s="332">
        <f t="shared" si="1"/>
        <v>6</v>
      </c>
      <c r="I11" s="332">
        <f t="shared" si="1"/>
        <v>0</v>
      </c>
      <c r="J11" s="332">
        <f t="shared" si="1"/>
        <v>1</v>
      </c>
    </row>
    <row r="12" spans="1:10" s="319" customFormat="1" ht="24.75" customHeight="1">
      <c r="A12" s="214" t="s">
        <v>25</v>
      </c>
      <c r="B12" s="215" t="s">
        <v>198</v>
      </c>
      <c r="C12" s="332">
        <f>D12+E12</f>
        <v>3</v>
      </c>
      <c r="D12" s="333">
        <v>2</v>
      </c>
      <c r="E12" s="333">
        <v>1</v>
      </c>
      <c r="F12" s="332">
        <f>G12+H12+I12+J12</f>
        <v>3</v>
      </c>
      <c r="G12" s="333">
        <v>2</v>
      </c>
      <c r="H12" s="332">
        <v>1</v>
      </c>
      <c r="I12" s="333"/>
      <c r="J12" s="334"/>
    </row>
    <row r="13" spans="1:10" s="319" customFormat="1" ht="24.75" customHeight="1">
      <c r="A13" s="214" t="s">
        <v>26</v>
      </c>
      <c r="B13" s="215" t="s">
        <v>199</v>
      </c>
      <c r="C13" s="332">
        <f aca="true" t="shared" si="2" ref="C13:C18">D13+E13</f>
        <v>1</v>
      </c>
      <c r="D13" s="333"/>
      <c r="E13" s="333">
        <v>1</v>
      </c>
      <c r="F13" s="332">
        <f aca="true" t="shared" si="3" ref="F13:F18">G13+H13+I13+J13</f>
        <v>1</v>
      </c>
      <c r="G13" s="333">
        <v>1</v>
      </c>
      <c r="H13" s="332"/>
      <c r="I13" s="333"/>
      <c r="J13" s="334"/>
    </row>
    <row r="14" spans="1:10" s="319" customFormat="1" ht="24.75" customHeight="1">
      <c r="A14" s="214" t="s">
        <v>27</v>
      </c>
      <c r="B14" s="215" t="s">
        <v>200</v>
      </c>
      <c r="C14" s="332">
        <f t="shared" si="2"/>
        <v>4</v>
      </c>
      <c r="D14" s="333">
        <v>2</v>
      </c>
      <c r="E14" s="333">
        <v>2</v>
      </c>
      <c r="F14" s="332">
        <f t="shared" si="3"/>
        <v>4</v>
      </c>
      <c r="G14" s="333">
        <v>1</v>
      </c>
      <c r="H14" s="332">
        <v>2</v>
      </c>
      <c r="I14" s="333"/>
      <c r="J14" s="500">
        <v>1</v>
      </c>
    </row>
    <row r="15" spans="1:10" s="319" customFormat="1" ht="24.75" customHeight="1">
      <c r="A15" s="214" t="s">
        <v>28</v>
      </c>
      <c r="B15" s="215" t="s">
        <v>201</v>
      </c>
      <c r="C15" s="332">
        <f t="shared" si="2"/>
        <v>0</v>
      </c>
      <c r="D15" s="333"/>
      <c r="E15" s="333"/>
      <c r="F15" s="332">
        <f t="shared" si="3"/>
        <v>0</v>
      </c>
      <c r="G15" s="333"/>
      <c r="H15" s="332"/>
      <c r="I15" s="333"/>
      <c r="J15" s="500"/>
    </row>
    <row r="16" spans="1:10" s="319" customFormat="1" ht="24.75" customHeight="1">
      <c r="A16" s="214" t="s">
        <v>29</v>
      </c>
      <c r="B16" s="215" t="s">
        <v>202</v>
      </c>
      <c r="C16" s="332">
        <f t="shared" si="2"/>
        <v>0</v>
      </c>
      <c r="D16" s="333"/>
      <c r="E16" s="333"/>
      <c r="F16" s="332">
        <f t="shared" si="3"/>
        <v>0</v>
      </c>
      <c r="G16" s="333"/>
      <c r="H16" s="332"/>
      <c r="I16" s="333"/>
      <c r="J16" s="334"/>
    </row>
    <row r="17" spans="1:10" s="319" customFormat="1" ht="24.75" customHeight="1">
      <c r="A17" s="214" t="s">
        <v>30</v>
      </c>
      <c r="B17" s="216" t="s">
        <v>203</v>
      </c>
      <c r="C17" s="332">
        <f t="shared" si="2"/>
        <v>3</v>
      </c>
      <c r="D17" s="335">
        <v>3</v>
      </c>
      <c r="E17" s="335"/>
      <c r="F17" s="332">
        <f t="shared" si="3"/>
        <v>3</v>
      </c>
      <c r="G17" s="335"/>
      <c r="H17" s="336">
        <v>3</v>
      </c>
      <c r="I17" s="335"/>
      <c r="J17" s="337"/>
    </row>
    <row r="18" spans="1:10" s="319" customFormat="1" ht="24.75" customHeight="1">
      <c r="A18" s="338" t="s">
        <v>256</v>
      </c>
      <c r="B18" s="339" t="s">
        <v>256</v>
      </c>
      <c r="C18" s="332">
        <f t="shared" si="2"/>
        <v>0</v>
      </c>
      <c r="D18" s="335"/>
      <c r="E18" s="335"/>
      <c r="F18" s="332">
        <f t="shared" si="3"/>
        <v>0</v>
      </c>
      <c r="G18" s="335"/>
      <c r="H18" s="336"/>
      <c r="I18" s="335"/>
      <c r="J18" s="337"/>
    </row>
    <row r="19" spans="1:10" ht="22.5" customHeight="1">
      <c r="A19" s="5"/>
      <c r="B19" s="650"/>
      <c r="C19" s="650"/>
      <c r="D19" s="650"/>
      <c r="E19" s="323"/>
      <c r="F19" s="322"/>
      <c r="G19" s="650" t="str">
        <f>TT!C4</f>
        <v>Hà Nam, ngày 30 tháng 9 năm 2021</v>
      </c>
      <c r="H19" s="650"/>
      <c r="I19" s="650"/>
      <c r="J19" s="650"/>
    </row>
    <row r="20" spans="1:10" ht="16.5">
      <c r="A20" s="5"/>
      <c r="B20" s="642" t="s">
        <v>83</v>
      </c>
      <c r="C20" s="642"/>
      <c r="D20" s="642"/>
      <c r="E20" s="325"/>
      <c r="F20" s="325"/>
      <c r="G20" s="642" t="str">
        <f>'[4]TT'!C5</f>
        <v>PHÓ CỤC TRƯỞNG</v>
      </c>
      <c r="H20" s="642"/>
      <c r="I20" s="642"/>
      <c r="J20" s="642"/>
    </row>
    <row r="21" spans="2:10" ht="25.5" customHeight="1">
      <c r="B21" s="228"/>
      <c r="C21" s="228"/>
      <c r="D21" s="222"/>
      <c r="E21" s="222"/>
      <c r="F21" s="222"/>
      <c r="G21" s="228"/>
      <c r="H21" s="228"/>
      <c r="I21" s="228"/>
      <c r="J21" s="228"/>
    </row>
    <row r="22" spans="2:10" ht="16.5">
      <c r="B22" s="228"/>
      <c r="C22" s="228"/>
      <c r="D22" s="222"/>
      <c r="E22" s="222"/>
      <c r="F22" s="222"/>
      <c r="G22" s="228"/>
      <c r="H22" s="228"/>
      <c r="I22" s="228"/>
      <c r="J22" s="228"/>
    </row>
    <row r="23" spans="2:10" ht="16.5">
      <c r="B23" s="228"/>
      <c r="C23" s="228"/>
      <c r="D23" s="222"/>
      <c r="E23" s="222"/>
      <c r="F23" s="222"/>
      <c r="G23" s="228"/>
      <c r="H23" s="228"/>
      <c r="I23" s="228"/>
      <c r="J23" s="228"/>
    </row>
    <row r="24" spans="2:10" ht="16.5">
      <c r="B24" s="643" t="str">
        <f>'[4]TT'!C6</f>
        <v>Trần Đức Toản</v>
      </c>
      <c r="C24" s="643"/>
      <c r="D24" s="643"/>
      <c r="E24" s="222"/>
      <c r="F24" s="222"/>
      <c r="G24" s="643" t="str">
        <f>'[4]TT'!C3</f>
        <v>Vũ Ngọc Phương</v>
      </c>
      <c r="H24" s="643"/>
      <c r="I24" s="643"/>
      <c r="J24" s="643"/>
    </row>
  </sheetData>
  <sheetProtection formatCells="0" formatColumns="0" formatRows="0" insertRows="0" deleteRows="0"/>
  <mergeCells count="24">
    <mergeCell ref="A1:B1"/>
    <mergeCell ref="C1:H1"/>
    <mergeCell ref="I1:J1"/>
    <mergeCell ref="I2:J2"/>
    <mergeCell ref="A3:A7"/>
    <mergeCell ref="B3:B7"/>
    <mergeCell ref="C3:C7"/>
    <mergeCell ref="D3:E3"/>
    <mergeCell ref="F3:F7"/>
    <mergeCell ref="G3:J3"/>
    <mergeCell ref="D4:D7"/>
    <mergeCell ref="E4:E7"/>
    <mergeCell ref="G4:G7"/>
    <mergeCell ref="H4:H7"/>
    <mergeCell ref="I4:I7"/>
    <mergeCell ref="J4:J7"/>
    <mergeCell ref="B24:D24"/>
    <mergeCell ref="G24:J24"/>
    <mergeCell ref="A8:B8"/>
    <mergeCell ref="A9:B9"/>
    <mergeCell ref="B19:D19"/>
    <mergeCell ref="G19:J19"/>
    <mergeCell ref="B20:D20"/>
    <mergeCell ref="G20:J20"/>
  </mergeCells>
  <printOptions/>
  <pageMargins left="0.38" right="0.28" top="0.42" bottom="0.4" header="0.31496062992125984" footer="0.31496062992125984"/>
  <pageSetup horizontalDpi="600" verticalDpi="600" orientation="landscape" paperSize="9" scale="95" r:id="rId1"/>
</worksheet>
</file>

<file path=xl/worksheets/sheet11.xml><?xml version="1.0" encoding="utf-8"?>
<worksheet xmlns="http://schemas.openxmlformats.org/spreadsheetml/2006/main" xmlns:r="http://schemas.openxmlformats.org/officeDocument/2006/relationships">
  <sheetPr>
    <tabColor rgb="FF0070C0"/>
  </sheetPr>
  <dimension ref="A1:AE26"/>
  <sheetViews>
    <sheetView view="pageBreakPreview" zoomScaleSheetLayoutView="100" zoomScalePageLayoutView="0" workbookViewId="0" topLeftCell="A4">
      <selection activeCell="P11" sqref="P11"/>
    </sheetView>
  </sheetViews>
  <sheetFormatPr defaultColWidth="9.00390625" defaultRowHeight="15.75"/>
  <cols>
    <col min="1" max="1" width="5.00390625" style="144" customWidth="1"/>
    <col min="2" max="2" width="21.25390625" style="144" customWidth="1"/>
    <col min="3" max="3" width="5.625" style="144" customWidth="1"/>
    <col min="4" max="7" width="5.375" style="144" customWidth="1"/>
    <col min="8" max="8" width="6.125" style="144" customWidth="1"/>
    <col min="9" max="10" width="5.75390625" style="144" customWidth="1"/>
    <col min="11" max="11" width="6.375" style="144" customWidth="1"/>
    <col min="12" max="12" width="6.875" style="144" customWidth="1"/>
    <col min="13" max="13" width="6.25390625" style="144" customWidth="1"/>
    <col min="14" max="14" width="6.625" style="144" customWidth="1"/>
    <col min="15" max="15" width="5.125" style="144" customWidth="1"/>
    <col min="16" max="16" width="4.25390625" style="144" customWidth="1"/>
    <col min="17" max="17" width="6.625" style="144" customWidth="1"/>
    <col min="18" max="22" width="5.875" style="144" customWidth="1"/>
    <col min="23" max="23" width="7.125" style="144" customWidth="1"/>
    <col min="24" max="16384" width="9.00390625" style="144" customWidth="1"/>
  </cols>
  <sheetData>
    <row r="1" spans="1:23" ht="67.5" customHeight="1">
      <c r="A1" s="669" t="s">
        <v>257</v>
      </c>
      <c r="B1" s="669"/>
      <c r="C1" s="669"/>
      <c r="D1" s="669"/>
      <c r="E1" s="669"/>
      <c r="F1" s="556" t="s">
        <v>361</v>
      </c>
      <c r="G1" s="556"/>
      <c r="H1" s="556"/>
      <c r="I1" s="556"/>
      <c r="J1" s="556"/>
      <c r="K1" s="556"/>
      <c r="L1" s="556"/>
      <c r="M1" s="556"/>
      <c r="N1" s="556"/>
      <c r="O1" s="556"/>
      <c r="P1" s="556"/>
      <c r="Q1" s="556"/>
      <c r="R1" s="586" t="str">
        <f>'[4]TT'!C2</f>
        <v>Đơn vị  báo cáo: Cục THADS tỉnh Hà Nam
Đơn vị nhận báo cáo: Tổng Cục THADS</v>
      </c>
      <c r="S1" s="586"/>
      <c r="T1" s="586"/>
      <c r="U1" s="586"/>
      <c r="V1" s="586"/>
      <c r="W1" s="586"/>
    </row>
    <row r="2" spans="1:23" ht="15" customHeight="1">
      <c r="A2" s="340"/>
      <c r="B2" s="340"/>
      <c r="C2" s="340"/>
      <c r="D2" s="340"/>
      <c r="E2" s="341"/>
      <c r="F2" s="341"/>
      <c r="G2" s="342"/>
      <c r="H2" s="342"/>
      <c r="I2" s="342"/>
      <c r="J2" s="342"/>
      <c r="K2" s="342"/>
      <c r="L2" s="343"/>
      <c r="M2" s="343"/>
      <c r="N2" s="344"/>
      <c r="O2" s="342"/>
      <c r="P2" s="342"/>
      <c r="Q2" s="341"/>
      <c r="R2" s="670" t="s">
        <v>258</v>
      </c>
      <c r="S2" s="670"/>
      <c r="T2" s="670"/>
      <c r="U2" s="670"/>
      <c r="V2" s="670"/>
      <c r="W2" s="670"/>
    </row>
    <row r="3" spans="1:23" s="5" customFormat="1" ht="15.75" customHeight="1">
      <c r="A3" s="667" t="s">
        <v>2</v>
      </c>
      <c r="B3" s="665" t="s">
        <v>259</v>
      </c>
      <c r="C3" s="667" t="s">
        <v>260</v>
      </c>
      <c r="D3" s="667" t="s">
        <v>261</v>
      </c>
      <c r="E3" s="675" t="s">
        <v>262</v>
      </c>
      <c r="F3" s="676"/>
      <c r="G3" s="676"/>
      <c r="H3" s="676"/>
      <c r="I3" s="676"/>
      <c r="J3" s="676"/>
      <c r="K3" s="676"/>
      <c r="L3" s="676"/>
      <c r="M3" s="676"/>
      <c r="N3" s="676"/>
      <c r="O3" s="676"/>
      <c r="P3" s="676"/>
      <c r="Q3" s="677"/>
      <c r="R3" s="666" t="s">
        <v>263</v>
      </c>
      <c r="S3" s="666"/>
      <c r="T3" s="666"/>
      <c r="U3" s="666"/>
      <c r="V3" s="666"/>
      <c r="W3" s="666"/>
    </row>
    <row r="4" spans="1:24" s="5" customFormat="1" ht="15" customHeight="1">
      <c r="A4" s="671"/>
      <c r="B4" s="673"/>
      <c r="C4" s="671"/>
      <c r="D4" s="671"/>
      <c r="E4" s="666" t="s">
        <v>264</v>
      </c>
      <c r="F4" s="666"/>
      <c r="G4" s="666"/>
      <c r="H4" s="675" t="s">
        <v>265</v>
      </c>
      <c r="I4" s="676"/>
      <c r="J4" s="676"/>
      <c r="K4" s="676"/>
      <c r="L4" s="676"/>
      <c r="M4" s="676"/>
      <c r="N4" s="676"/>
      <c r="O4" s="676"/>
      <c r="P4" s="676"/>
      <c r="Q4" s="677"/>
      <c r="R4" s="666" t="s">
        <v>44</v>
      </c>
      <c r="S4" s="666" t="s">
        <v>6</v>
      </c>
      <c r="T4" s="666"/>
      <c r="U4" s="666"/>
      <c r="V4" s="666"/>
      <c r="W4" s="666"/>
      <c r="X4" s="5" t="s">
        <v>45</v>
      </c>
    </row>
    <row r="5" spans="1:23" s="5" customFormat="1" ht="19.5" customHeight="1">
      <c r="A5" s="671"/>
      <c r="B5" s="673"/>
      <c r="C5" s="671"/>
      <c r="D5" s="671"/>
      <c r="E5" s="666"/>
      <c r="F5" s="666"/>
      <c r="G5" s="666"/>
      <c r="H5" s="661" t="s">
        <v>266</v>
      </c>
      <c r="I5" s="663" t="s">
        <v>6</v>
      </c>
      <c r="J5" s="664"/>
      <c r="K5" s="664"/>
      <c r="L5" s="664"/>
      <c r="M5" s="664"/>
      <c r="N5" s="664"/>
      <c r="O5" s="664"/>
      <c r="P5" s="665"/>
      <c r="Q5" s="667" t="s">
        <v>267</v>
      </c>
      <c r="R5" s="666"/>
      <c r="S5" s="666" t="s">
        <v>268</v>
      </c>
      <c r="T5" s="666" t="s">
        <v>269</v>
      </c>
      <c r="U5" s="666" t="s">
        <v>270</v>
      </c>
      <c r="V5" s="666" t="s">
        <v>271</v>
      </c>
      <c r="W5" s="666" t="s">
        <v>195</v>
      </c>
    </row>
    <row r="6" spans="1:25" s="5" customFormat="1" ht="16.5" customHeight="1">
      <c r="A6" s="671"/>
      <c r="B6" s="673"/>
      <c r="C6" s="671"/>
      <c r="D6" s="671"/>
      <c r="E6" s="666" t="s">
        <v>44</v>
      </c>
      <c r="F6" s="666" t="s">
        <v>6</v>
      </c>
      <c r="G6" s="666"/>
      <c r="H6" s="662"/>
      <c r="I6" s="666" t="s">
        <v>272</v>
      </c>
      <c r="J6" s="666"/>
      <c r="K6" s="666"/>
      <c r="L6" s="666" t="s">
        <v>273</v>
      </c>
      <c r="M6" s="666"/>
      <c r="N6" s="666"/>
      <c r="O6" s="666" t="s">
        <v>274</v>
      </c>
      <c r="P6" s="666" t="s">
        <v>275</v>
      </c>
      <c r="Q6" s="671"/>
      <c r="R6" s="666"/>
      <c r="S6" s="680"/>
      <c r="T6" s="666"/>
      <c r="U6" s="666"/>
      <c r="V6" s="666"/>
      <c r="W6" s="666"/>
      <c r="Y6" s="346"/>
    </row>
    <row r="7" spans="1:25" s="5" customFormat="1" ht="88.5" customHeight="1">
      <c r="A7" s="672"/>
      <c r="B7" s="674"/>
      <c r="C7" s="671"/>
      <c r="D7" s="671"/>
      <c r="E7" s="667"/>
      <c r="F7" s="345" t="s">
        <v>276</v>
      </c>
      <c r="G7" s="345" t="s">
        <v>277</v>
      </c>
      <c r="H7" s="662"/>
      <c r="I7" s="345" t="s">
        <v>278</v>
      </c>
      <c r="J7" s="345" t="s">
        <v>279</v>
      </c>
      <c r="K7" s="345" t="s">
        <v>280</v>
      </c>
      <c r="L7" s="345" t="s">
        <v>281</v>
      </c>
      <c r="M7" s="345" t="s">
        <v>282</v>
      </c>
      <c r="N7" s="345" t="s">
        <v>283</v>
      </c>
      <c r="O7" s="667"/>
      <c r="P7" s="667"/>
      <c r="Q7" s="671"/>
      <c r="R7" s="667"/>
      <c r="S7" s="681"/>
      <c r="T7" s="667"/>
      <c r="U7" s="667"/>
      <c r="V7" s="667"/>
      <c r="W7" s="667"/>
      <c r="Y7" s="346"/>
    </row>
    <row r="8" spans="1:31" ht="19.5" customHeight="1">
      <c r="A8" s="347"/>
      <c r="B8" s="348" t="s">
        <v>284</v>
      </c>
      <c r="C8" s="349">
        <v>1</v>
      </c>
      <c r="D8" s="350">
        <v>2</v>
      </c>
      <c r="E8" s="349">
        <v>3</v>
      </c>
      <c r="F8" s="350">
        <v>4</v>
      </c>
      <c r="G8" s="349">
        <v>5</v>
      </c>
      <c r="H8" s="350">
        <v>6</v>
      </c>
      <c r="I8" s="349">
        <v>7</v>
      </c>
      <c r="J8" s="350">
        <v>8</v>
      </c>
      <c r="K8" s="349">
        <v>9</v>
      </c>
      <c r="L8" s="350">
        <v>10</v>
      </c>
      <c r="M8" s="349">
        <v>11</v>
      </c>
      <c r="N8" s="350">
        <v>12</v>
      </c>
      <c r="O8" s="349">
        <v>13</v>
      </c>
      <c r="P8" s="350">
        <v>14</v>
      </c>
      <c r="Q8" s="349">
        <v>15</v>
      </c>
      <c r="R8" s="350">
        <v>16</v>
      </c>
      <c r="S8" s="349">
        <v>17</v>
      </c>
      <c r="T8" s="350">
        <v>18</v>
      </c>
      <c r="U8" s="349">
        <v>19</v>
      </c>
      <c r="V8" s="350">
        <v>20</v>
      </c>
      <c r="W8" s="349">
        <v>21</v>
      </c>
      <c r="X8" s="351"/>
      <c r="Y8" s="352"/>
      <c r="Z8" s="352"/>
      <c r="AA8" s="352"/>
      <c r="AB8" s="352"/>
      <c r="AC8" s="352"/>
      <c r="AD8" s="352"/>
      <c r="AE8" s="352"/>
    </row>
    <row r="9" spans="1:31" s="319" customFormat="1" ht="16.5" customHeight="1">
      <c r="A9" s="353" t="s">
        <v>46</v>
      </c>
      <c r="B9" s="354" t="s">
        <v>285</v>
      </c>
      <c r="C9" s="355">
        <v>1</v>
      </c>
      <c r="D9" s="356"/>
      <c r="E9" s="356">
        <v>1</v>
      </c>
      <c r="F9" s="356"/>
      <c r="G9" s="357">
        <v>1</v>
      </c>
      <c r="H9" s="356">
        <v>1</v>
      </c>
      <c r="I9" s="356"/>
      <c r="J9" s="356"/>
      <c r="K9" s="356"/>
      <c r="L9" s="357"/>
      <c r="M9" s="357"/>
      <c r="N9" s="356"/>
      <c r="O9" s="357"/>
      <c r="P9" s="357">
        <v>1</v>
      </c>
      <c r="Q9" s="358"/>
      <c r="R9" s="356">
        <v>1</v>
      </c>
      <c r="S9" s="357"/>
      <c r="T9" s="357"/>
      <c r="U9" s="357"/>
      <c r="V9" s="357">
        <v>1</v>
      </c>
      <c r="W9" s="357"/>
      <c r="X9" s="359"/>
      <c r="Y9" s="360"/>
      <c r="Z9" s="360"/>
      <c r="AA9" s="360"/>
      <c r="AB9" s="360"/>
      <c r="AC9" s="360"/>
      <c r="AD9" s="360"/>
      <c r="AE9" s="360"/>
    </row>
    <row r="10" spans="1:31" s="508" customFormat="1" ht="16.5" customHeight="1">
      <c r="A10" s="509" t="s">
        <v>50</v>
      </c>
      <c r="B10" s="510" t="s">
        <v>286</v>
      </c>
      <c r="C10" s="511">
        <v>1</v>
      </c>
      <c r="D10" s="512"/>
      <c r="E10" s="512">
        <v>1</v>
      </c>
      <c r="F10" s="512"/>
      <c r="G10" s="513">
        <v>1</v>
      </c>
      <c r="H10" s="512">
        <v>1</v>
      </c>
      <c r="I10" s="512"/>
      <c r="J10" s="512"/>
      <c r="K10" s="512"/>
      <c r="L10" s="513"/>
      <c r="M10" s="513"/>
      <c r="N10" s="512"/>
      <c r="O10" s="513"/>
      <c r="P10" s="513">
        <v>1</v>
      </c>
      <c r="Q10" s="514"/>
      <c r="R10" s="512">
        <v>1</v>
      </c>
      <c r="S10" s="513"/>
      <c r="T10" s="513"/>
      <c r="U10" s="513"/>
      <c r="V10" s="513"/>
      <c r="W10" s="513">
        <v>1</v>
      </c>
      <c r="X10" s="515"/>
      <c r="Y10" s="507"/>
      <c r="Z10" s="507"/>
      <c r="AA10" s="507"/>
      <c r="AB10" s="507"/>
      <c r="AC10" s="507"/>
      <c r="AD10" s="507"/>
      <c r="AE10" s="507"/>
    </row>
    <row r="11" spans="1:31" s="319" customFormat="1" ht="16.5" customHeight="1">
      <c r="A11" s="361" t="s">
        <v>25</v>
      </c>
      <c r="B11" s="362" t="s">
        <v>288</v>
      </c>
      <c r="C11" s="355">
        <v>1</v>
      </c>
      <c r="D11" s="356"/>
      <c r="E11" s="356">
        <v>1</v>
      </c>
      <c r="F11" s="356"/>
      <c r="G11" s="357">
        <v>1</v>
      </c>
      <c r="H11" s="356">
        <v>1</v>
      </c>
      <c r="I11" s="356"/>
      <c r="J11" s="356"/>
      <c r="K11" s="356"/>
      <c r="L11" s="357"/>
      <c r="M11" s="357"/>
      <c r="N11" s="356"/>
      <c r="O11" s="357"/>
      <c r="P11" s="357">
        <v>1</v>
      </c>
      <c r="Q11" s="358"/>
      <c r="R11" s="356">
        <v>1</v>
      </c>
      <c r="S11" s="357"/>
      <c r="T11" s="357"/>
      <c r="U11" s="357"/>
      <c r="V11" s="357"/>
      <c r="W11" s="357">
        <v>1</v>
      </c>
      <c r="X11" s="359"/>
      <c r="Y11" s="360"/>
      <c r="Z11" s="360"/>
      <c r="AA11" s="360"/>
      <c r="AB11" s="360"/>
      <c r="AC11" s="360"/>
      <c r="AD11" s="360"/>
      <c r="AE11" s="360"/>
    </row>
    <row r="12" spans="1:31" s="319" customFormat="1" ht="16.5" customHeight="1">
      <c r="A12" s="363" t="s">
        <v>114</v>
      </c>
      <c r="B12" s="364" t="s">
        <v>189</v>
      </c>
      <c r="C12" s="365" t="s">
        <v>287</v>
      </c>
      <c r="D12" s="366"/>
      <c r="E12" s="366"/>
      <c r="F12" s="366"/>
      <c r="G12" s="367"/>
      <c r="H12" s="366"/>
      <c r="I12" s="366"/>
      <c r="J12" s="366"/>
      <c r="K12" s="366"/>
      <c r="L12" s="368"/>
      <c r="M12" s="368"/>
      <c r="N12" s="366"/>
      <c r="O12" s="368"/>
      <c r="P12" s="368"/>
      <c r="Q12" s="368"/>
      <c r="R12" s="366"/>
      <c r="S12" s="368"/>
      <c r="T12" s="368"/>
      <c r="U12" s="368"/>
      <c r="V12" s="368"/>
      <c r="W12" s="368"/>
      <c r="X12" s="359"/>
      <c r="Y12" s="360"/>
      <c r="Z12" s="360"/>
      <c r="AA12" s="360"/>
      <c r="AB12" s="360"/>
      <c r="AC12" s="360"/>
      <c r="AD12" s="360"/>
      <c r="AE12" s="360"/>
    </row>
    <row r="13" spans="1:31" s="508" customFormat="1" ht="16.5" customHeight="1">
      <c r="A13" s="501" t="s">
        <v>116</v>
      </c>
      <c r="B13" s="502" t="s">
        <v>190</v>
      </c>
      <c r="C13" s="503">
        <v>1</v>
      </c>
      <c r="D13" s="504"/>
      <c r="E13" s="504">
        <f>F13+G13</f>
        <v>1</v>
      </c>
      <c r="F13" s="504"/>
      <c r="G13" s="505">
        <v>1</v>
      </c>
      <c r="H13" s="504">
        <v>1</v>
      </c>
      <c r="I13" s="504"/>
      <c r="J13" s="504"/>
      <c r="K13" s="504"/>
      <c r="L13" s="506"/>
      <c r="M13" s="506"/>
      <c r="N13" s="504"/>
      <c r="O13" s="506"/>
      <c r="P13" s="506">
        <v>1</v>
      </c>
      <c r="Q13" s="506"/>
      <c r="R13" s="504">
        <v>1</v>
      </c>
      <c r="S13" s="506"/>
      <c r="T13" s="506"/>
      <c r="U13" s="506"/>
      <c r="V13" s="506"/>
      <c r="W13" s="506">
        <v>1</v>
      </c>
      <c r="X13" s="507"/>
      <c r="Y13" s="507"/>
      <c r="Z13" s="507"/>
      <c r="AA13" s="507"/>
      <c r="AB13" s="507"/>
      <c r="AC13" s="507"/>
      <c r="AD13" s="507"/>
      <c r="AE13" s="507"/>
    </row>
    <row r="14" spans="1:31" s="319" customFormat="1" ht="16.5" customHeight="1">
      <c r="A14" s="363" t="s">
        <v>26</v>
      </c>
      <c r="B14" s="362" t="s">
        <v>355</v>
      </c>
      <c r="C14" s="355">
        <v>1</v>
      </c>
      <c r="D14" s="356"/>
      <c r="E14" s="356">
        <v>1</v>
      </c>
      <c r="F14" s="356"/>
      <c r="G14" s="357">
        <v>1</v>
      </c>
      <c r="H14" s="356">
        <v>1</v>
      </c>
      <c r="I14" s="356"/>
      <c r="J14" s="356"/>
      <c r="K14" s="356"/>
      <c r="L14" s="357"/>
      <c r="M14" s="357"/>
      <c r="N14" s="356"/>
      <c r="O14" s="357"/>
      <c r="P14" s="357">
        <v>1</v>
      </c>
      <c r="Q14" s="358"/>
      <c r="R14" s="356">
        <v>1</v>
      </c>
      <c r="S14" s="357"/>
      <c r="T14" s="357"/>
      <c r="U14" s="357"/>
      <c r="V14" s="357">
        <v>1</v>
      </c>
      <c r="W14" s="357"/>
      <c r="X14" s="360"/>
      <c r="Y14" s="360"/>
      <c r="Z14" s="360"/>
      <c r="AA14" s="360"/>
      <c r="AB14" s="360"/>
      <c r="AC14" s="360"/>
      <c r="AD14" s="360"/>
      <c r="AE14" s="360"/>
    </row>
    <row r="15" spans="1:31" s="319" customFormat="1" ht="16.5" customHeight="1">
      <c r="A15" s="363" t="s">
        <v>130</v>
      </c>
      <c r="B15" s="364" t="s">
        <v>189</v>
      </c>
      <c r="C15" s="355">
        <v>1</v>
      </c>
      <c r="D15" s="356"/>
      <c r="E15" s="356">
        <v>1</v>
      </c>
      <c r="F15" s="356"/>
      <c r="G15" s="357">
        <v>1</v>
      </c>
      <c r="H15" s="356">
        <v>1</v>
      </c>
      <c r="I15" s="356"/>
      <c r="J15" s="356"/>
      <c r="K15" s="356"/>
      <c r="L15" s="357"/>
      <c r="M15" s="357"/>
      <c r="N15" s="356"/>
      <c r="O15" s="357"/>
      <c r="P15" s="357">
        <v>1</v>
      </c>
      <c r="Q15" s="358"/>
      <c r="R15" s="356">
        <v>1</v>
      </c>
      <c r="S15" s="357"/>
      <c r="T15" s="357"/>
      <c r="U15" s="357"/>
      <c r="V15" s="357">
        <v>1</v>
      </c>
      <c r="W15" s="357"/>
      <c r="X15" s="360"/>
      <c r="Y15" s="360"/>
      <c r="Z15" s="360"/>
      <c r="AA15" s="360"/>
      <c r="AB15" s="360"/>
      <c r="AC15" s="360"/>
      <c r="AD15" s="360"/>
      <c r="AE15" s="360"/>
    </row>
    <row r="16" spans="1:31" s="370" customFormat="1" ht="16.5" customHeight="1">
      <c r="A16" s="363" t="s">
        <v>132</v>
      </c>
      <c r="B16" s="364" t="s">
        <v>190</v>
      </c>
      <c r="C16" s="355" t="s">
        <v>287</v>
      </c>
      <c r="D16" s="356"/>
      <c r="E16" s="356"/>
      <c r="F16" s="356"/>
      <c r="G16" s="357"/>
      <c r="H16" s="356"/>
      <c r="I16" s="356"/>
      <c r="J16" s="356"/>
      <c r="K16" s="356"/>
      <c r="L16" s="357"/>
      <c r="M16" s="357"/>
      <c r="N16" s="356"/>
      <c r="O16" s="357"/>
      <c r="P16" s="357"/>
      <c r="Q16" s="358"/>
      <c r="R16" s="356"/>
      <c r="S16" s="357"/>
      <c r="T16" s="357"/>
      <c r="U16" s="357"/>
      <c r="V16" s="357"/>
      <c r="W16" s="357"/>
      <c r="X16" s="369"/>
      <c r="Y16" s="369"/>
      <c r="Z16" s="369"/>
      <c r="AA16" s="369"/>
      <c r="AB16" s="369"/>
      <c r="AC16" s="369"/>
      <c r="AD16" s="369"/>
      <c r="AE16" s="369"/>
    </row>
    <row r="17" spans="1:31" s="319" customFormat="1" ht="16.5" customHeight="1">
      <c r="A17" s="361" t="s">
        <v>289</v>
      </c>
      <c r="B17" s="362" t="s">
        <v>290</v>
      </c>
      <c r="C17" s="355" t="s">
        <v>287</v>
      </c>
      <c r="D17" s="356"/>
      <c r="E17" s="356"/>
      <c r="F17" s="356"/>
      <c r="G17" s="357"/>
      <c r="H17" s="356"/>
      <c r="I17" s="356"/>
      <c r="J17" s="356"/>
      <c r="K17" s="356"/>
      <c r="L17" s="357"/>
      <c r="M17" s="357"/>
      <c r="N17" s="356"/>
      <c r="O17" s="357"/>
      <c r="P17" s="357"/>
      <c r="Q17" s="358"/>
      <c r="R17" s="356"/>
      <c r="S17" s="357"/>
      <c r="T17" s="357"/>
      <c r="U17" s="357"/>
      <c r="V17" s="357"/>
      <c r="W17" s="357"/>
      <c r="X17" s="360"/>
      <c r="Y17" s="360"/>
      <c r="Z17" s="360"/>
      <c r="AA17" s="360"/>
      <c r="AB17" s="360"/>
      <c r="AC17" s="360"/>
      <c r="AD17" s="360"/>
      <c r="AE17" s="360"/>
    </row>
    <row r="18" spans="1:31" s="319" customFormat="1" ht="16.5" customHeight="1">
      <c r="A18" s="371" t="s">
        <v>291</v>
      </c>
      <c r="B18" s="364" t="s">
        <v>189</v>
      </c>
      <c r="C18" s="355" t="s">
        <v>287</v>
      </c>
      <c r="D18" s="356"/>
      <c r="E18" s="356"/>
      <c r="F18" s="356"/>
      <c r="G18" s="357"/>
      <c r="H18" s="356"/>
      <c r="I18" s="356"/>
      <c r="J18" s="356"/>
      <c r="K18" s="356"/>
      <c r="L18" s="357"/>
      <c r="M18" s="357"/>
      <c r="N18" s="356"/>
      <c r="O18" s="357"/>
      <c r="P18" s="357"/>
      <c r="Q18" s="358"/>
      <c r="R18" s="356"/>
      <c r="S18" s="357"/>
      <c r="T18" s="357"/>
      <c r="U18" s="357"/>
      <c r="V18" s="357"/>
      <c r="W18" s="357"/>
      <c r="X18" s="360"/>
      <c r="Y18" s="360"/>
      <c r="Z18" s="360"/>
      <c r="AA18" s="360"/>
      <c r="AB18" s="360"/>
      <c r="AC18" s="360"/>
      <c r="AD18" s="360"/>
      <c r="AE18" s="360"/>
    </row>
    <row r="19" spans="1:25" s="370" customFormat="1" ht="16.5" customHeight="1">
      <c r="A19" s="371" t="s">
        <v>292</v>
      </c>
      <c r="B19" s="364" t="s">
        <v>190</v>
      </c>
      <c r="C19" s="355" t="s">
        <v>287</v>
      </c>
      <c r="D19" s="356"/>
      <c r="E19" s="356"/>
      <c r="F19" s="356"/>
      <c r="G19" s="357"/>
      <c r="H19" s="356"/>
      <c r="I19" s="356"/>
      <c r="J19" s="356"/>
      <c r="K19" s="356"/>
      <c r="L19" s="357"/>
      <c r="M19" s="357"/>
      <c r="N19" s="356"/>
      <c r="O19" s="357"/>
      <c r="P19" s="357"/>
      <c r="Q19" s="358"/>
      <c r="R19" s="356"/>
      <c r="S19" s="357"/>
      <c r="T19" s="357"/>
      <c r="U19" s="357"/>
      <c r="V19" s="357"/>
      <c r="W19" s="357"/>
      <c r="Y19" s="370" t="s">
        <v>45</v>
      </c>
    </row>
    <row r="20" spans="1:23" s="319" customFormat="1" ht="16.5" customHeight="1">
      <c r="A20" s="361" t="s">
        <v>293</v>
      </c>
      <c r="B20" s="362" t="s">
        <v>290</v>
      </c>
      <c r="C20" s="355" t="s">
        <v>287</v>
      </c>
      <c r="D20" s="356"/>
      <c r="E20" s="356"/>
      <c r="F20" s="356"/>
      <c r="G20" s="357"/>
      <c r="H20" s="356"/>
      <c r="I20" s="356"/>
      <c r="J20" s="356"/>
      <c r="K20" s="356"/>
      <c r="L20" s="357"/>
      <c r="M20" s="357"/>
      <c r="N20" s="356"/>
      <c r="O20" s="357"/>
      <c r="P20" s="357"/>
      <c r="Q20" s="358"/>
      <c r="R20" s="356"/>
      <c r="S20" s="357"/>
      <c r="T20" s="357"/>
      <c r="U20" s="357"/>
      <c r="V20" s="357"/>
      <c r="W20" s="357"/>
    </row>
    <row r="21" spans="1:23" ht="18" customHeight="1">
      <c r="A21" s="217"/>
      <c r="B21" s="650"/>
      <c r="C21" s="650"/>
      <c r="D21" s="650"/>
      <c r="E21" s="650"/>
      <c r="F21" s="650"/>
      <c r="G21" s="650"/>
      <c r="H21" s="218"/>
      <c r="I21" s="218"/>
      <c r="J21" s="218"/>
      <c r="K21" s="219"/>
      <c r="L21" s="221"/>
      <c r="M21" s="221"/>
      <c r="N21" s="219"/>
      <c r="O21" s="221"/>
      <c r="P21" s="679" t="str">
        <f>TT!C4</f>
        <v>Hà Nam, ngày 30 tháng 9 năm 2021</v>
      </c>
      <c r="Q21" s="679"/>
      <c r="R21" s="679"/>
      <c r="S21" s="679"/>
      <c r="T21" s="679"/>
      <c r="U21" s="679"/>
      <c r="V21" s="679"/>
      <c r="W21" s="234"/>
    </row>
    <row r="22" spans="1:23" ht="18" customHeight="1">
      <c r="A22" s="223"/>
      <c r="B22" s="642" t="s">
        <v>83</v>
      </c>
      <c r="C22" s="642"/>
      <c r="D22" s="642"/>
      <c r="E22" s="642"/>
      <c r="F22" s="642"/>
      <c r="G22" s="642"/>
      <c r="H22" s="224"/>
      <c r="I22" s="224"/>
      <c r="J22" s="224"/>
      <c r="K22" s="225"/>
      <c r="L22" s="225"/>
      <c r="M22" s="225"/>
      <c r="N22" s="227"/>
      <c r="O22" s="235"/>
      <c r="P22" s="668" t="str">
        <f>'[4]TT'!C5</f>
        <v>PHÓ CỤC TRƯỞNG</v>
      </c>
      <c r="Q22" s="668"/>
      <c r="R22" s="668"/>
      <c r="S22" s="668"/>
      <c r="T22" s="668"/>
      <c r="U22" s="668"/>
      <c r="V22" s="668"/>
      <c r="W22" s="235"/>
    </row>
    <row r="23" spans="2:22" ht="18" customHeight="1">
      <c r="B23" s="228"/>
      <c r="C23" s="228"/>
      <c r="D23" s="222"/>
      <c r="E23" s="222"/>
      <c r="F23" s="222"/>
      <c r="G23" s="228"/>
      <c r="H23" s="228"/>
      <c r="I23" s="228"/>
      <c r="J23" s="228"/>
      <c r="K23" s="222"/>
      <c r="L23" s="222"/>
      <c r="M23" s="222"/>
      <c r="N23" s="222"/>
      <c r="O23" s="222"/>
      <c r="P23" s="372"/>
      <c r="Q23" s="372"/>
      <c r="R23" s="372"/>
      <c r="S23" s="372"/>
      <c r="T23" s="372"/>
      <c r="U23" s="372"/>
      <c r="V23" s="372"/>
    </row>
    <row r="24" spans="2:22" ht="28.5" customHeight="1">
      <c r="B24" s="228"/>
      <c r="C24" s="228"/>
      <c r="D24" s="222"/>
      <c r="E24" s="222"/>
      <c r="F24" s="222"/>
      <c r="G24" s="228"/>
      <c r="H24" s="228"/>
      <c r="I24" s="228"/>
      <c r="J24" s="228"/>
      <c r="K24" s="222"/>
      <c r="L24" s="222"/>
      <c r="M24" s="222"/>
      <c r="N24" s="222"/>
      <c r="O24" s="222"/>
      <c r="P24" s="372"/>
      <c r="Q24" s="372"/>
      <c r="R24" s="372"/>
      <c r="S24" s="372"/>
      <c r="T24" s="372"/>
      <c r="U24" s="372"/>
      <c r="V24" s="372"/>
    </row>
    <row r="25" spans="2:22" ht="18" customHeight="1">
      <c r="B25" s="228"/>
      <c r="C25" s="228"/>
      <c r="D25" s="222"/>
      <c r="E25" s="222"/>
      <c r="F25" s="222"/>
      <c r="G25" s="228"/>
      <c r="H25" s="228"/>
      <c r="I25" s="228"/>
      <c r="J25" s="228"/>
      <c r="K25" s="222"/>
      <c r="L25" s="222"/>
      <c r="M25" s="222"/>
      <c r="N25" s="222"/>
      <c r="O25" s="222"/>
      <c r="P25" s="372"/>
      <c r="Q25" s="372"/>
      <c r="R25" s="372"/>
      <c r="S25" s="372"/>
      <c r="T25" s="372"/>
      <c r="U25" s="372"/>
      <c r="V25" s="372"/>
    </row>
    <row r="26" spans="2:22" ht="18" customHeight="1">
      <c r="B26" s="643" t="str">
        <f>'[4]TT'!C6</f>
        <v>Trần Đức Toản</v>
      </c>
      <c r="C26" s="643"/>
      <c r="D26" s="643"/>
      <c r="E26" s="643"/>
      <c r="F26" s="643"/>
      <c r="G26" s="643"/>
      <c r="H26" s="230"/>
      <c r="I26" s="230"/>
      <c r="J26" s="230"/>
      <c r="K26" s="222"/>
      <c r="L26" s="222"/>
      <c r="M26" s="222"/>
      <c r="N26" s="222"/>
      <c r="O26" s="222"/>
      <c r="P26" s="678" t="str">
        <f>'[4]TT'!C3</f>
        <v>Vũ Ngọc Phương</v>
      </c>
      <c r="Q26" s="678"/>
      <c r="R26" s="678"/>
      <c r="S26" s="678"/>
      <c r="T26" s="678"/>
      <c r="U26" s="678"/>
      <c r="V26" s="678"/>
    </row>
  </sheetData>
  <sheetProtection formatCells="0" formatColumns="0" formatRows="0" insertRows="0" deleteRows="0"/>
  <mergeCells count="34">
    <mergeCell ref="S5:S7"/>
    <mergeCell ref="B22:G22"/>
    <mergeCell ref="P6:P7"/>
    <mergeCell ref="Q5:Q7"/>
    <mergeCell ref="B3:B7"/>
    <mergeCell ref="C3:C7"/>
    <mergeCell ref="D3:D7"/>
    <mergeCell ref="E3:Q3"/>
    <mergeCell ref="B26:G26"/>
    <mergeCell ref="P26:V26"/>
    <mergeCell ref="E4:G5"/>
    <mergeCell ref="H4:Q4"/>
    <mergeCell ref="B21:G21"/>
    <mergeCell ref="P21:V21"/>
    <mergeCell ref="L6:N6"/>
    <mergeCell ref="V5:V7"/>
    <mergeCell ref="W5:W7"/>
    <mergeCell ref="O6:O7"/>
    <mergeCell ref="A1:E1"/>
    <mergeCell ref="F1:Q1"/>
    <mergeCell ref="R1:W1"/>
    <mergeCell ref="R2:W2"/>
    <mergeCell ref="A3:A7"/>
    <mergeCell ref="R3:W3"/>
    <mergeCell ref="H5:H7"/>
    <mergeCell ref="I5:P5"/>
    <mergeCell ref="T5:T7"/>
    <mergeCell ref="U5:U7"/>
    <mergeCell ref="P22:V22"/>
    <mergeCell ref="E6:E7"/>
    <mergeCell ref="F6:G6"/>
    <mergeCell ref="R4:R7"/>
    <mergeCell ref="S4:W4"/>
    <mergeCell ref="I6:K6"/>
  </mergeCells>
  <printOptions/>
  <pageMargins left="0.33" right="0.31496062992126" top="0.42" bottom="0.39" header="0.31496062992126" footer="0.31496062992126"/>
  <pageSetup horizontalDpi="600" verticalDpi="600" orientation="landscape" paperSize="9" scale="89" r:id="rId1"/>
</worksheet>
</file>

<file path=xl/worksheets/sheet12.xml><?xml version="1.0" encoding="utf-8"?>
<worksheet xmlns="http://schemas.openxmlformats.org/spreadsheetml/2006/main" xmlns:r="http://schemas.openxmlformats.org/officeDocument/2006/relationships">
  <sheetPr>
    <tabColor rgb="FF0070C0"/>
  </sheetPr>
  <dimension ref="A1:V25"/>
  <sheetViews>
    <sheetView zoomScalePageLayoutView="0" workbookViewId="0" topLeftCell="A1">
      <selection activeCell="R10" sqref="R10"/>
    </sheetView>
  </sheetViews>
  <sheetFormatPr defaultColWidth="9.00390625" defaultRowHeight="15.75"/>
  <cols>
    <col min="1" max="1" width="5.00390625" style="0" customWidth="1"/>
    <col min="2" max="2" width="22.875" style="0" customWidth="1"/>
    <col min="3" max="21" width="7.375" style="0" customWidth="1"/>
  </cols>
  <sheetData>
    <row r="1" spans="1:21" ht="16.5">
      <c r="A1" s="669" t="s">
        <v>175</v>
      </c>
      <c r="B1" s="669"/>
      <c r="C1" s="669"/>
      <c r="D1" s="669"/>
      <c r="E1" s="669"/>
      <c r="F1" s="556" t="s">
        <v>176</v>
      </c>
      <c r="G1" s="556"/>
      <c r="H1" s="556"/>
      <c r="I1" s="556"/>
      <c r="J1" s="556"/>
      <c r="K1" s="556"/>
      <c r="L1" s="556"/>
      <c r="M1" s="556"/>
      <c r="N1" s="556"/>
      <c r="O1" s="556"/>
      <c r="P1" s="556"/>
      <c r="Q1" s="586" t="str">
        <f>'[3]TT'!C2</f>
        <v>Đơn vị  báo cáo: Cục THADS tỉnh Hà Nam
Đơn vị nhận báo cáo: Tổng Cục THADS</v>
      </c>
      <c r="R1" s="586"/>
      <c r="S1" s="586"/>
      <c r="T1" s="586"/>
      <c r="U1" s="586"/>
    </row>
    <row r="2" spans="3:21" ht="15.75">
      <c r="C2" s="205"/>
      <c r="D2" s="205"/>
      <c r="E2" s="205"/>
      <c r="F2" s="205"/>
      <c r="G2" s="205"/>
      <c r="H2" s="205"/>
      <c r="I2" s="205"/>
      <c r="J2" s="205"/>
      <c r="K2" s="205"/>
      <c r="L2" s="206"/>
      <c r="M2" s="205"/>
      <c r="N2" s="205"/>
      <c r="O2" s="205"/>
      <c r="P2" s="206"/>
      <c r="Q2" s="670" t="s">
        <v>177</v>
      </c>
      <c r="R2" s="670"/>
      <c r="S2" s="670"/>
      <c r="T2" s="670"/>
      <c r="U2" s="670"/>
    </row>
    <row r="3" spans="1:21" ht="21" customHeight="1">
      <c r="A3" s="683" t="s">
        <v>2</v>
      </c>
      <c r="B3" s="683" t="s">
        <v>3</v>
      </c>
      <c r="C3" s="685" t="s">
        <v>178</v>
      </c>
      <c r="D3" s="685"/>
      <c r="E3" s="685"/>
      <c r="F3" s="685" t="s">
        <v>179</v>
      </c>
      <c r="G3" s="685"/>
      <c r="H3" s="685"/>
      <c r="I3" s="685" t="s">
        <v>180</v>
      </c>
      <c r="J3" s="685"/>
      <c r="K3" s="685"/>
      <c r="L3" s="685" t="s">
        <v>181</v>
      </c>
      <c r="M3" s="685"/>
      <c r="N3" s="685"/>
      <c r="O3" s="685"/>
      <c r="P3" s="685"/>
      <c r="Q3" s="685"/>
      <c r="R3" s="685"/>
      <c r="S3" s="685" t="s">
        <v>182</v>
      </c>
      <c r="T3" s="685"/>
      <c r="U3" s="685"/>
    </row>
    <row r="4" spans="1:21" ht="15.75">
      <c r="A4" s="688"/>
      <c r="B4" s="688"/>
      <c r="C4" s="685"/>
      <c r="D4" s="685"/>
      <c r="E4" s="685"/>
      <c r="F4" s="685"/>
      <c r="G4" s="685"/>
      <c r="H4" s="685"/>
      <c r="I4" s="685"/>
      <c r="J4" s="685"/>
      <c r="K4" s="685"/>
      <c r="L4" s="685" t="s">
        <v>183</v>
      </c>
      <c r="M4" s="685"/>
      <c r="N4" s="685"/>
      <c r="O4" s="685"/>
      <c r="P4" s="685" t="s">
        <v>184</v>
      </c>
      <c r="Q4" s="685"/>
      <c r="R4" s="685"/>
      <c r="S4" s="685"/>
      <c r="T4" s="685"/>
      <c r="U4" s="685"/>
    </row>
    <row r="5" spans="1:21" ht="15.75">
      <c r="A5" s="688"/>
      <c r="B5" s="688"/>
      <c r="C5" s="685"/>
      <c r="D5" s="685"/>
      <c r="E5" s="685"/>
      <c r="F5" s="685"/>
      <c r="G5" s="685"/>
      <c r="H5" s="685"/>
      <c r="I5" s="685"/>
      <c r="J5" s="685"/>
      <c r="K5" s="685"/>
      <c r="L5" s="683" t="s">
        <v>88</v>
      </c>
      <c r="M5" s="685" t="s">
        <v>6</v>
      </c>
      <c r="N5" s="685"/>
      <c r="O5" s="685"/>
      <c r="P5" s="683" t="s">
        <v>88</v>
      </c>
      <c r="Q5" s="685" t="s">
        <v>6</v>
      </c>
      <c r="R5" s="685"/>
      <c r="S5" s="685"/>
      <c r="T5" s="685"/>
      <c r="U5" s="685"/>
    </row>
    <row r="6" spans="1:21" ht="15.75">
      <c r="A6" s="688"/>
      <c r="B6" s="688"/>
      <c r="C6" s="683" t="s">
        <v>185</v>
      </c>
      <c r="D6" s="683" t="s">
        <v>186</v>
      </c>
      <c r="E6" s="683" t="s">
        <v>187</v>
      </c>
      <c r="F6" s="683" t="s">
        <v>188</v>
      </c>
      <c r="G6" s="683" t="s">
        <v>186</v>
      </c>
      <c r="H6" s="683" t="s">
        <v>187</v>
      </c>
      <c r="I6" s="683" t="s">
        <v>185</v>
      </c>
      <c r="J6" s="683" t="s">
        <v>186</v>
      </c>
      <c r="K6" s="683" t="s">
        <v>187</v>
      </c>
      <c r="L6" s="688"/>
      <c r="M6" s="683" t="s">
        <v>189</v>
      </c>
      <c r="N6" s="683" t="s">
        <v>190</v>
      </c>
      <c r="O6" s="683" t="s">
        <v>191</v>
      </c>
      <c r="P6" s="688"/>
      <c r="Q6" s="683" t="s">
        <v>192</v>
      </c>
      <c r="R6" s="683" t="s">
        <v>193</v>
      </c>
      <c r="S6" s="683" t="s">
        <v>88</v>
      </c>
      <c r="T6" s="683" t="s">
        <v>194</v>
      </c>
      <c r="U6" s="683" t="s">
        <v>195</v>
      </c>
    </row>
    <row r="7" spans="1:21" ht="30" customHeight="1">
      <c r="A7" s="684"/>
      <c r="B7" s="684"/>
      <c r="C7" s="684"/>
      <c r="D7" s="684"/>
      <c r="E7" s="684"/>
      <c r="F7" s="684"/>
      <c r="G7" s="684"/>
      <c r="H7" s="684"/>
      <c r="I7" s="684"/>
      <c r="J7" s="684"/>
      <c r="K7" s="684"/>
      <c r="L7" s="684"/>
      <c r="M7" s="684"/>
      <c r="N7" s="684"/>
      <c r="O7" s="684"/>
      <c r="P7" s="684"/>
      <c r="Q7" s="684"/>
      <c r="R7" s="684"/>
      <c r="S7" s="684"/>
      <c r="T7" s="684"/>
      <c r="U7" s="684"/>
    </row>
    <row r="8" spans="1:21" ht="15.75">
      <c r="A8" s="682" t="s">
        <v>24</v>
      </c>
      <c r="B8" s="682"/>
      <c r="C8" s="207">
        <v>1</v>
      </c>
      <c r="D8" s="208">
        <v>2</v>
      </c>
      <c r="E8" s="208">
        <v>3</v>
      </c>
      <c r="F8" s="208">
        <v>4</v>
      </c>
      <c r="G8" s="208">
        <v>5</v>
      </c>
      <c r="H8" s="208">
        <v>6</v>
      </c>
      <c r="I8" s="208">
        <v>7</v>
      </c>
      <c r="J8" s="208">
        <v>8</v>
      </c>
      <c r="K8" s="208">
        <v>9</v>
      </c>
      <c r="L8" s="209">
        <v>10</v>
      </c>
      <c r="M8" s="208">
        <v>11</v>
      </c>
      <c r="N8" s="208">
        <v>12</v>
      </c>
      <c r="O8" s="208">
        <v>13</v>
      </c>
      <c r="P8" s="209">
        <v>14</v>
      </c>
      <c r="Q8" s="208">
        <v>15</v>
      </c>
      <c r="R8" s="208">
        <v>16</v>
      </c>
      <c r="S8" s="209">
        <v>17</v>
      </c>
      <c r="T8" s="208">
        <v>18</v>
      </c>
      <c r="U8" s="208">
        <v>19</v>
      </c>
    </row>
    <row r="9" spans="1:22" ht="26.25" customHeight="1">
      <c r="A9" s="686" t="s">
        <v>88</v>
      </c>
      <c r="B9" s="686"/>
      <c r="C9" s="210">
        <f>C10+C11</f>
        <v>588</v>
      </c>
      <c r="D9" s="210">
        <f aca="true" t="shared" si="0" ref="D9:U9">D10+D11</f>
        <v>568</v>
      </c>
      <c r="E9" s="517">
        <f t="shared" si="0"/>
        <v>482</v>
      </c>
      <c r="F9" s="210">
        <f t="shared" si="0"/>
        <v>0</v>
      </c>
      <c r="G9" s="210">
        <f t="shared" si="0"/>
        <v>0</v>
      </c>
      <c r="H9" s="517">
        <f t="shared" si="0"/>
        <v>0</v>
      </c>
      <c r="I9" s="210">
        <f t="shared" si="0"/>
        <v>21</v>
      </c>
      <c r="J9" s="210">
        <f t="shared" si="0"/>
        <v>21</v>
      </c>
      <c r="K9" s="210">
        <f t="shared" si="0"/>
        <v>21</v>
      </c>
      <c r="L9" s="516">
        <f t="shared" si="0"/>
        <v>482</v>
      </c>
      <c r="M9" s="210">
        <f t="shared" si="0"/>
        <v>0</v>
      </c>
      <c r="N9" s="210">
        <f t="shared" si="0"/>
        <v>0</v>
      </c>
      <c r="O9" s="210">
        <f t="shared" si="0"/>
        <v>482</v>
      </c>
      <c r="P9" s="516">
        <f t="shared" si="0"/>
        <v>482</v>
      </c>
      <c r="Q9" s="517">
        <f t="shared" si="0"/>
        <v>482</v>
      </c>
      <c r="R9" s="517">
        <f t="shared" si="0"/>
        <v>0</v>
      </c>
      <c r="S9" s="210">
        <f t="shared" si="0"/>
        <v>482</v>
      </c>
      <c r="T9" s="210">
        <f t="shared" si="0"/>
        <v>482</v>
      </c>
      <c r="U9" s="210">
        <f t="shared" si="0"/>
        <v>0</v>
      </c>
      <c r="V9" s="233" t="str">
        <f>IF(AND(L9=P9,L9=E9+H9,L9=Q9+R9),"OK","KT lai")</f>
        <v>OK</v>
      </c>
    </row>
    <row r="10" spans="1:22" ht="26.25" customHeight="1">
      <c r="A10" s="211" t="s">
        <v>46</v>
      </c>
      <c r="B10" s="212" t="s">
        <v>196</v>
      </c>
      <c r="C10" s="213">
        <v>43</v>
      </c>
      <c r="D10" s="213">
        <v>23</v>
      </c>
      <c r="E10" s="518">
        <v>22</v>
      </c>
      <c r="F10" s="213"/>
      <c r="G10" s="213"/>
      <c r="H10" s="518"/>
      <c r="I10" s="213"/>
      <c r="J10" s="213"/>
      <c r="K10" s="213"/>
      <c r="L10" s="516">
        <f>M10+N10+O10</f>
        <v>22</v>
      </c>
      <c r="M10" s="213"/>
      <c r="N10" s="213"/>
      <c r="O10" s="213">
        <v>22</v>
      </c>
      <c r="P10" s="516">
        <f>Q10+R10</f>
        <v>22</v>
      </c>
      <c r="Q10" s="518">
        <v>22</v>
      </c>
      <c r="R10" s="518"/>
      <c r="S10" s="210">
        <f>T10+U10</f>
        <v>22</v>
      </c>
      <c r="T10" s="213">
        <v>22</v>
      </c>
      <c r="U10" s="213"/>
      <c r="V10" s="233" t="str">
        <f aca="true" t="shared" si="1" ref="V10:V17">IF(AND(L10=P10,L10=E10+H10,L10=Q10+R10),"OK","KT lai")</f>
        <v>OK</v>
      </c>
    </row>
    <row r="11" spans="1:22" ht="26.25" customHeight="1">
      <c r="A11" s="211" t="s">
        <v>50</v>
      </c>
      <c r="B11" s="212" t="s">
        <v>197</v>
      </c>
      <c r="C11" s="210">
        <f>C12+C13+C14+C15+C16+C17</f>
        <v>545</v>
      </c>
      <c r="D11" s="210">
        <f aca="true" t="shared" si="2" ref="D11:U11">D12+D13+D14+D15+D16+D17</f>
        <v>545</v>
      </c>
      <c r="E11" s="517">
        <f t="shared" si="2"/>
        <v>460</v>
      </c>
      <c r="F11" s="210">
        <f t="shared" si="2"/>
        <v>0</v>
      </c>
      <c r="G11" s="210">
        <f t="shared" si="2"/>
        <v>0</v>
      </c>
      <c r="H11" s="517">
        <f t="shared" si="2"/>
        <v>0</v>
      </c>
      <c r="I11" s="210">
        <f t="shared" si="2"/>
        <v>21</v>
      </c>
      <c r="J11" s="210">
        <f t="shared" si="2"/>
        <v>21</v>
      </c>
      <c r="K11" s="210">
        <f t="shared" si="2"/>
        <v>21</v>
      </c>
      <c r="L11" s="516">
        <f t="shared" si="2"/>
        <v>460</v>
      </c>
      <c r="M11" s="210">
        <f t="shared" si="2"/>
        <v>0</v>
      </c>
      <c r="N11" s="210">
        <f t="shared" si="2"/>
        <v>0</v>
      </c>
      <c r="O11" s="210">
        <f t="shared" si="2"/>
        <v>460</v>
      </c>
      <c r="P11" s="516">
        <f t="shared" si="2"/>
        <v>460</v>
      </c>
      <c r="Q11" s="517">
        <f t="shared" si="2"/>
        <v>460</v>
      </c>
      <c r="R11" s="517">
        <f t="shared" si="2"/>
        <v>0</v>
      </c>
      <c r="S11" s="210">
        <f t="shared" si="2"/>
        <v>460</v>
      </c>
      <c r="T11" s="210">
        <f t="shared" si="2"/>
        <v>460</v>
      </c>
      <c r="U11" s="210">
        <f t="shared" si="2"/>
        <v>0</v>
      </c>
      <c r="V11" s="233" t="str">
        <f t="shared" si="1"/>
        <v>OK</v>
      </c>
    </row>
    <row r="12" spans="1:22" s="240" customFormat="1" ht="26.25" customHeight="1">
      <c r="A12" s="236" t="s">
        <v>25</v>
      </c>
      <c r="B12" s="216" t="s">
        <v>198</v>
      </c>
      <c r="C12" s="237">
        <v>79</v>
      </c>
      <c r="D12" s="237">
        <v>79</v>
      </c>
      <c r="E12" s="518">
        <v>79</v>
      </c>
      <c r="F12" s="237"/>
      <c r="G12" s="237"/>
      <c r="H12" s="518"/>
      <c r="I12" s="237"/>
      <c r="J12" s="237"/>
      <c r="K12" s="237"/>
      <c r="L12" s="516">
        <f aca="true" t="shared" si="3" ref="L12:L17">M12+N12+O12</f>
        <v>79</v>
      </c>
      <c r="M12" s="237"/>
      <c r="N12" s="237"/>
      <c r="O12" s="237">
        <v>79</v>
      </c>
      <c r="P12" s="516">
        <f aca="true" t="shared" si="4" ref="P12:P17">Q12+R12</f>
        <v>79</v>
      </c>
      <c r="Q12" s="518">
        <v>79</v>
      </c>
      <c r="R12" s="518"/>
      <c r="S12" s="238">
        <f aca="true" t="shared" si="5" ref="S12:S17">T12+U12</f>
        <v>79</v>
      </c>
      <c r="T12" s="237">
        <v>79</v>
      </c>
      <c r="U12" s="237"/>
      <c r="V12" s="239" t="str">
        <f t="shared" si="1"/>
        <v>OK</v>
      </c>
    </row>
    <row r="13" spans="1:22" s="240" customFormat="1" ht="26.25" customHeight="1">
      <c r="A13" s="236" t="s">
        <v>26</v>
      </c>
      <c r="B13" s="216" t="s">
        <v>199</v>
      </c>
      <c r="C13" s="237">
        <v>186</v>
      </c>
      <c r="D13" s="237">
        <v>186</v>
      </c>
      <c r="E13" s="518">
        <v>125</v>
      </c>
      <c r="F13" s="237"/>
      <c r="G13" s="237"/>
      <c r="H13" s="518"/>
      <c r="I13" s="237"/>
      <c r="J13" s="237"/>
      <c r="K13" s="237"/>
      <c r="L13" s="516">
        <f t="shared" si="3"/>
        <v>125</v>
      </c>
      <c r="M13" s="237"/>
      <c r="N13" s="237"/>
      <c r="O13" s="237">
        <v>125</v>
      </c>
      <c r="P13" s="516">
        <f t="shared" si="4"/>
        <v>125</v>
      </c>
      <c r="Q13" s="518">
        <v>125</v>
      </c>
      <c r="R13" s="518"/>
      <c r="S13" s="238">
        <f t="shared" si="5"/>
        <v>125</v>
      </c>
      <c r="T13" s="237">
        <v>125</v>
      </c>
      <c r="U13" s="237"/>
      <c r="V13" s="239" t="str">
        <f t="shared" si="1"/>
        <v>OK</v>
      </c>
    </row>
    <row r="14" spans="1:22" s="240" customFormat="1" ht="26.25" customHeight="1">
      <c r="A14" s="236" t="s">
        <v>27</v>
      </c>
      <c r="B14" s="216" t="s">
        <v>200</v>
      </c>
      <c r="C14" s="237">
        <v>63</v>
      </c>
      <c r="D14" s="237">
        <v>63</v>
      </c>
      <c r="E14" s="518">
        <v>63</v>
      </c>
      <c r="F14" s="237"/>
      <c r="G14" s="237"/>
      <c r="H14" s="518"/>
      <c r="I14" s="237"/>
      <c r="J14" s="237"/>
      <c r="K14" s="237"/>
      <c r="L14" s="516">
        <f t="shared" si="3"/>
        <v>63</v>
      </c>
      <c r="M14" s="237"/>
      <c r="N14" s="237"/>
      <c r="O14" s="237">
        <v>63</v>
      </c>
      <c r="P14" s="516">
        <f t="shared" si="4"/>
        <v>63</v>
      </c>
      <c r="Q14" s="518">
        <v>63</v>
      </c>
      <c r="R14" s="518"/>
      <c r="S14" s="238">
        <f t="shared" si="5"/>
        <v>63</v>
      </c>
      <c r="T14" s="237">
        <v>63</v>
      </c>
      <c r="U14" s="237"/>
      <c r="V14" s="239" t="str">
        <f t="shared" si="1"/>
        <v>OK</v>
      </c>
    </row>
    <row r="15" spans="1:22" s="240" customFormat="1" ht="26.25" customHeight="1">
      <c r="A15" s="236" t="s">
        <v>28</v>
      </c>
      <c r="B15" s="216" t="s">
        <v>201</v>
      </c>
      <c r="C15" s="237">
        <v>170</v>
      </c>
      <c r="D15" s="237">
        <v>170</v>
      </c>
      <c r="E15" s="518">
        <v>170</v>
      </c>
      <c r="F15" s="237"/>
      <c r="G15" s="237"/>
      <c r="H15" s="518"/>
      <c r="I15" s="237"/>
      <c r="J15" s="237"/>
      <c r="K15" s="237"/>
      <c r="L15" s="516">
        <f t="shared" si="3"/>
        <v>170</v>
      </c>
      <c r="M15" s="237"/>
      <c r="N15" s="237"/>
      <c r="O15" s="237">
        <v>170</v>
      </c>
      <c r="P15" s="516">
        <f t="shared" si="4"/>
        <v>170</v>
      </c>
      <c r="Q15" s="518">
        <v>170</v>
      </c>
      <c r="R15" s="518"/>
      <c r="S15" s="238">
        <f t="shared" si="5"/>
        <v>170</v>
      </c>
      <c r="T15" s="237">
        <v>170</v>
      </c>
      <c r="U15" s="237"/>
      <c r="V15" s="239" t="str">
        <f t="shared" si="1"/>
        <v>OK</v>
      </c>
    </row>
    <row r="16" spans="1:22" ht="26.25" customHeight="1">
      <c r="A16" s="214" t="s">
        <v>29</v>
      </c>
      <c r="B16" s="215" t="s">
        <v>202</v>
      </c>
      <c r="C16" s="213">
        <v>4</v>
      </c>
      <c r="D16" s="213">
        <v>4</v>
      </c>
      <c r="E16" s="518">
        <v>4</v>
      </c>
      <c r="F16" s="213"/>
      <c r="G16" s="213"/>
      <c r="H16" s="518"/>
      <c r="I16" s="213">
        <v>2</v>
      </c>
      <c r="J16" s="213">
        <v>2</v>
      </c>
      <c r="K16" s="213">
        <v>2</v>
      </c>
      <c r="L16" s="516">
        <f t="shared" si="3"/>
        <v>4</v>
      </c>
      <c r="M16" s="213"/>
      <c r="N16" s="213"/>
      <c r="O16" s="213">
        <v>4</v>
      </c>
      <c r="P16" s="516">
        <f t="shared" si="4"/>
        <v>4</v>
      </c>
      <c r="Q16" s="518">
        <v>4</v>
      </c>
      <c r="R16" s="518"/>
      <c r="S16" s="210">
        <f t="shared" si="5"/>
        <v>4</v>
      </c>
      <c r="T16" s="213">
        <v>4</v>
      </c>
      <c r="U16" s="213"/>
      <c r="V16" s="233" t="str">
        <f t="shared" si="1"/>
        <v>OK</v>
      </c>
    </row>
    <row r="17" spans="1:22" ht="26.25" customHeight="1">
      <c r="A17" s="214" t="s">
        <v>30</v>
      </c>
      <c r="B17" s="216" t="s">
        <v>203</v>
      </c>
      <c r="C17" s="213">
        <v>43</v>
      </c>
      <c r="D17" s="213">
        <v>43</v>
      </c>
      <c r="E17" s="518">
        <v>19</v>
      </c>
      <c r="F17" s="213"/>
      <c r="G17" s="213"/>
      <c r="H17" s="518"/>
      <c r="I17" s="213">
        <v>19</v>
      </c>
      <c r="J17" s="213">
        <v>19</v>
      </c>
      <c r="K17" s="213">
        <v>19</v>
      </c>
      <c r="L17" s="516">
        <f t="shared" si="3"/>
        <v>19</v>
      </c>
      <c r="M17" s="213"/>
      <c r="N17" s="213"/>
      <c r="O17" s="213">
        <v>19</v>
      </c>
      <c r="P17" s="516">
        <f t="shared" si="4"/>
        <v>19</v>
      </c>
      <c r="Q17" s="518">
        <v>19</v>
      </c>
      <c r="R17" s="518"/>
      <c r="S17" s="210">
        <f t="shared" si="5"/>
        <v>19</v>
      </c>
      <c r="T17" s="213">
        <v>19</v>
      </c>
      <c r="U17" s="213"/>
      <c r="V17" s="233" t="str">
        <f t="shared" si="1"/>
        <v>OK</v>
      </c>
    </row>
    <row r="18" spans="1:22" ht="16.5">
      <c r="A18" s="217"/>
      <c r="B18" s="650"/>
      <c r="C18" s="650"/>
      <c r="D18" s="650"/>
      <c r="E18" s="650"/>
      <c r="F18" s="650"/>
      <c r="G18" s="650"/>
      <c r="H18" s="218"/>
      <c r="I18" s="218"/>
      <c r="J18" s="218"/>
      <c r="K18" s="219"/>
      <c r="L18" s="220"/>
      <c r="M18" s="221"/>
      <c r="N18" s="219"/>
      <c r="O18" s="687" t="s">
        <v>360</v>
      </c>
      <c r="P18" s="687"/>
      <c r="Q18" s="687"/>
      <c r="R18" s="687"/>
      <c r="S18" s="687"/>
      <c r="T18" s="687"/>
      <c r="U18" s="222"/>
      <c r="V18" s="234"/>
    </row>
    <row r="19" spans="1:22" ht="16.5">
      <c r="A19" s="223"/>
      <c r="B19" s="642" t="s">
        <v>83</v>
      </c>
      <c r="C19" s="642"/>
      <c r="D19" s="642"/>
      <c r="E19" s="642"/>
      <c r="F19" s="642"/>
      <c r="G19" s="642"/>
      <c r="H19" s="224"/>
      <c r="I19" s="224"/>
      <c r="J19" s="224"/>
      <c r="K19" s="225"/>
      <c r="L19" s="226"/>
      <c r="M19" s="225"/>
      <c r="N19" s="227"/>
      <c r="O19" s="643" t="str">
        <f>TT!C5</f>
        <v>PHÓ CỤC TRƯỞNG</v>
      </c>
      <c r="P19" s="643"/>
      <c r="Q19" s="643"/>
      <c r="R19" s="643"/>
      <c r="S19" s="643"/>
      <c r="T19" s="643"/>
      <c r="U19" s="222"/>
      <c r="V19" s="235"/>
    </row>
    <row r="20" spans="1:22" ht="16.5">
      <c r="A20" s="144"/>
      <c r="B20" s="228"/>
      <c r="C20" s="228"/>
      <c r="D20" s="222"/>
      <c r="E20" s="222"/>
      <c r="F20" s="222"/>
      <c r="G20" s="228"/>
      <c r="H20" s="228"/>
      <c r="I20" s="228"/>
      <c r="J20" s="228"/>
      <c r="K20" s="222"/>
      <c r="L20" s="229"/>
      <c r="M20" s="222"/>
      <c r="N20" s="222"/>
      <c r="O20" s="222"/>
      <c r="P20" s="230"/>
      <c r="Q20" s="230"/>
      <c r="R20" s="230"/>
      <c r="S20" s="229"/>
      <c r="T20" s="222"/>
      <c r="U20" s="222"/>
      <c r="V20" s="144"/>
    </row>
    <row r="21" spans="1:22" ht="16.5">
      <c r="A21" s="144"/>
      <c r="B21" s="228"/>
      <c r="C21" s="228"/>
      <c r="D21" s="222"/>
      <c r="E21" s="222"/>
      <c r="F21" s="222"/>
      <c r="G21" s="228"/>
      <c r="H21" s="228"/>
      <c r="I21" s="228"/>
      <c r="J21" s="228"/>
      <c r="K21" s="222"/>
      <c r="L21" s="229"/>
      <c r="M21" s="222"/>
      <c r="N21" s="222"/>
      <c r="O21" s="222"/>
      <c r="P21" s="231"/>
      <c r="Q21" s="232"/>
      <c r="R21" s="232"/>
      <c r="S21" s="231"/>
      <c r="T21" s="232"/>
      <c r="U21" s="232"/>
      <c r="V21" s="144"/>
    </row>
    <row r="22" spans="1:22" ht="16.5">
      <c r="A22" s="144"/>
      <c r="B22" s="228"/>
      <c r="C22" s="228"/>
      <c r="D22" s="222"/>
      <c r="E22" s="222"/>
      <c r="F22" s="222"/>
      <c r="G22" s="228"/>
      <c r="H22" s="228"/>
      <c r="I22" s="228"/>
      <c r="J22" s="228"/>
      <c r="K22" s="222"/>
      <c r="L22" s="229"/>
      <c r="M22" s="222"/>
      <c r="N22" s="222"/>
      <c r="O22" s="222"/>
      <c r="P22" s="231"/>
      <c r="Q22" s="232"/>
      <c r="R22" s="232"/>
      <c r="S22" s="231"/>
      <c r="T22" s="232"/>
      <c r="U22" s="232"/>
      <c r="V22" s="144"/>
    </row>
    <row r="23" spans="1:22" ht="16.5">
      <c r="A23" s="144"/>
      <c r="B23" s="643" t="str">
        <f>'[3]TT'!C6</f>
        <v>Trần Đức Toản</v>
      </c>
      <c r="C23" s="643"/>
      <c r="D23" s="643"/>
      <c r="E23" s="643"/>
      <c r="F23" s="643"/>
      <c r="G23" s="643"/>
      <c r="H23" s="230"/>
      <c r="I23" s="230"/>
      <c r="J23" s="230"/>
      <c r="K23" s="222"/>
      <c r="L23" s="229"/>
      <c r="M23" s="222"/>
      <c r="N23" s="222"/>
      <c r="O23" s="643" t="str">
        <f>TT!C3</f>
        <v>Vũ Ngọc Phương</v>
      </c>
      <c r="P23" s="643"/>
      <c r="Q23" s="643"/>
      <c r="R23" s="643"/>
      <c r="S23" s="643"/>
      <c r="T23" s="643"/>
      <c r="U23" s="222"/>
      <c r="V23" s="144"/>
    </row>
    <row r="24" spans="1:21" ht="16.5">
      <c r="A24" s="232"/>
      <c r="B24" s="232"/>
      <c r="C24" s="232"/>
      <c r="D24" s="232"/>
      <c r="E24" s="232"/>
      <c r="F24" s="232"/>
      <c r="G24" s="232"/>
      <c r="H24" s="232"/>
      <c r="I24" s="232"/>
      <c r="J24" s="232"/>
      <c r="K24" s="232"/>
      <c r="L24" s="231"/>
      <c r="M24" s="232"/>
      <c r="N24" s="232"/>
      <c r="O24" s="232"/>
      <c r="P24" s="228"/>
      <c r="Q24" s="228"/>
      <c r="R24" s="228"/>
      <c r="S24" s="229"/>
      <c r="T24" s="222"/>
      <c r="U24" s="222"/>
    </row>
    <row r="25" spans="1:21" ht="16.5">
      <c r="A25" s="232"/>
      <c r="B25" s="232"/>
      <c r="C25" s="232"/>
      <c r="D25" s="232"/>
      <c r="E25" s="232"/>
      <c r="F25" s="232"/>
      <c r="G25" s="232"/>
      <c r="H25" s="232"/>
      <c r="I25" s="232"/>
      <c r="J25" s="232"/>
      <c r="K25" s="232"/>
      <c r="L25" s="231"/>
      <c r="M25" s="232"/>
      <c r="N25" s="232"/>
      <c r="O25" s="232"/>
      <c r="P25" s="230"/>
      <c r="Q25" s="230"/>
      <c r="R25" s="230"/>
      <c r="S25" s="229"/>
      <c r="T25" s="222"/>
      <c r="U25" s="222"/>
    </row>
  </sheetData>
  <sheetProtection/>
  <mergeCells count="42">
    <mergeCell ref="F6:F7"/>
    <mergeCell ref="R6:R7"/>
    <mergeCell ref="I6:I7"/>
    <mergeCell ref="D6:D7"/>
    <mergeCell ref="Q2:U2"/>
    <mergeCell ref="J6:J7"/>
    <mergeCell ref="C6:C7"/>
    <mergeCell ref="F3:H5"/>
    <mergeCell ref="U6:U7"/>
    <mergeCell ref="S6:S7"/>
    <mergeCell ref="H6:H7"/>
    <mergeCell ref="N6:N7"/>
    <mergeCell ref="L5:L7"/>
    <mergeCell ref="M6:M7"/>
    <mergeCell ref="A1:E1"/>
    <mergeCell ref="F1:P1"/>
    <mergeCell ref="C3:E5"/>
    <mergeCell ref="A3:A7"/>
    <mergeCell ref="B3:B7"/>
    <mergeCell ref="L3:R3"/>
    <mergeCell ref="Q1:U1"/>
    <mergeCell ref="M5:O5"/>
    <mergeCell ref="E6:E7"/>
    <mergeCell ref="A9:B9"/>
    <mergeCell ref="B18:G18"/>
    <mergeCell ref="O18:T18"/>
    <mergeCell ref="S3:U5"/>
    <mergeCell ref="G6:G7"/>
    <mergeCell ref="I3:K5"/>
    <mergeCell ref="Q5:R5"/>
    <mergeCell ref="P5:P7"/>
    <mergeCell ref="P4:R4"/>
    <mergeCell ref="B19:G19"/>
    <mergeCell ref="O19:T19"/>
    <mergeCell ref="A8:B8"/>
    <mergeCell ref="K6:K7"/>
    <mergeCell ref="L4:O4"/>
    <mergeCell ref="B23:G23"/>
    <mergeCell ref="O6:O7"/>
    <mergeCell ref="Q6:Q7"/>
    <mergeCell ref="O23:T23"/>
    <mergeCell ref="T6:T7"/>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rgb="FF0070C0"/>
  </sheetPr>
  <dimension ref="A1:Y26"/>
  <sheetViews>
    <sheetView view="pageBreakPreview" zoomScaleSheetLayoutView="100" zoomScalePageLayoutView="0" workbookViewId="0" topLeftCell="A1">
      <selection activeCell="R12" sqref="R12:R17"/>
    </sheetView>
  </sheetViews>
  <sheetFormatPr defaultColWidth="9.00390625" defaultRowHeight="15.75"/>
  <cols>
    <col min="1" max="1" width="3.75390625" style="388" customWidth="1"/>
    <col min="2" max="2" width="23.125" style="388" customWidth="1"/>
    <col min="3" max="3" width="5.75390625" style="373" customWidth="1"/>
    <col min="4" max="4" width="5.00390625" style="373" customWidth="1"/>
    <col min="5" max="6" width="5.75390625" style="373" customWidth="1"/>
    <col min="7" max="7" width="4.875" style="373" customWidth="1"/>
    <col min="8" max="16" width="5.75390625" style="373" customWidth="1"/>
    <col min="17" max="17" width="5.25390625" style="373" customWidth="1"/>
    <col min="18" max="24" width="6.625" style="373" customWidth="1"/>
    <col min="25" max="16384" width="9.00390625" style="373" customWidth="1"/>
  </cols>
  <sheetData>
    <row r="1" spans="1:24" ht="64.5" customHeight="1">
      <c r="A1" s="585" t="s">
        <v>294</v>
      </c>
      <c r="B1" s="585"/>
      <c r="C1" s="585"/>
      <c r="D1" s="585"/>
      <c r="E1" s="585"/>
      <c r="F1" s="556" t="s">
        <v>359</v>
      </c>
      <c r="G1" s="556"/>
      <c r="H1" s="556"/>
      <c r="I1" s="556"/>
      <c r="J1" s="556"/>
      <c r="K1" s="556"/>
      <c r="L1" s="556"/>
      <c r="M1" s="556"/>
      <c r="N1" s="556"/>
      <c r="O1" s="556"/>
      <c r="P1" s="556"/>
      <c r="Q1" s="556"/>
      <c r="R1" s="586" t="str">
        <f>'[4]TT'!C2</f>
        <v>Đơn vị  báo cáo: Cục THADS tỉnh Hà Nam
Đơn vị nhận báo cáo: Tổng Cục THADS</v>
      </c>
      <c r="S1" s="586"/>
      <c r="T1" s="586"/>
      <c r="U1" s="586"/>
      <c r="V1" s="586"/>
      <c r="W1" s="586"/>
      <c r="X1" s="586"/>
    </row>
    <row r="2" spans="1:24" ht="14.25" customHeight="1">
      <c r="A2" s="2"/>
      <c r="B2" s="144"/>
      <c r="C2" s="144"/>
      <c r="D2" s="144"/>
      <c r="E2" s="32"/>
      <c r="F2" s="316"/>
      <c r="G2" s="316"/>
      <c r="H2" s="700"/>
      <c r="I2" s="700"/>
      <c r="J2" s="374"/>
      <c r="K2" s="375"/>
      <c r="L2" s="701"/>
      <c r="M2" s="701"/>
      <c r="N2" s="701"/>
      <c r="O2" s="701"/>
      <c r="P2" s="701"/>
      <c r="Q2" s="376"/>
      <c r="R2" s="702"/>
      <c r="S2" s="702"/>
      <c r="T2" s="702"/>
      <c r="U2" s="702"/>
      <c r="V2" s="702"/>
      <c r="W2" s="702"/>
      <c r="X2" s="702"/>
    </row>
    <row r="3" spans="1:24" s="377" customFormat="1" ht="15.75" customHeight="1">
      <c r="A3" s="614" t="s">
        <v>295</v>
      </c>
      <c r="B3" s="692" t="s">
        <v>3</v>
      </c>
      <c r="C3" s="693" t="s">
        <v>296</v>
      </c>
      <c r="D3" s="694"/>
      <c r="E3" s="694"/>
      <c r="F3" s="694"/>
      <c r="G3" s="694"/>
      <c r="H3" s="694"/>
      <c r="I3" s="694"/>
      <c r="J3" s="695"/>
      <c r="K3" s="696" t="s">
        <v>297</v>
      </c>
      <c r="L3" s="697"/>
      <c r="M3" s="697"/>
      <c r="N3" s="697"/>
      <c r="O3" s="697"/>
      <c r="P3" s="697"/>
      <c r="Q3" s="698"/>
      <c r="R3" s="699" t="s">
        <v>298</v>
      </c>
      <c r="S3" s="699"/>
      <c r="T3" s="699"/>
      <c r="U3" s="699"/>
      <c r="V3" s="699"/>
      <c r="W3" s="699"/>
      <c r="X3" s="699"/>
    </row>
    <row r="4" spans="1:24" s="377" customFormat="1" ht="39.75" customHeight="1">
      <c r="A4" s="614"/>
      <c r="B4" s="692"/>
      <c r="C4" s="614" t="s">
        <v>299</v>
      </c>
      <c r="D4" s="614" t="s">
        <v>300</v>
      </c>
      <c r="E4" s="614"/>
      <c r="F4" s="614"/>
      <c r="G4" s="614"/>
      <c r="H4" s="614" t="s">
        <v>301</v>
      </c>
      <c r="I4" s="614"/>
      <c r="J4" s="614"/>
      <c r="K4" s="691" t="s">
        <v>302</v>
      </c>
      <c r="L4" s="691" t="s">
        <v>303</v>
      </c>
      <c r="M4" s="691"/>
      <c r="N4" s="691"/>
      <c r="O4" s="691" t="s">
        <v>304</v>
      </c>
      <c r="P4" s="691"/>
      <c r="Q4" s="691"/>
      <c r="R4" s="691" t="s">
        <v>305</v>
      </c>
      <c r="S4" s="691" t="s">
        <v>306</v>
      </c>
      <c r="T4" s="691"/>
      <c r="U4" s="691"/>
      <c r="V4" s="691" t="s">
        <v>307</v>
      </c>
      <c r="W4" s="691"/>
      <c r="X4" s="691"/>
    </row>
    <row r="5" spans="1:24" s="377" customFormat="1" ht="17.25" customHeight="1">
      <c r="A5" s="614"/>
      <c r="B5" s="692"/>
      <c r="C5" s="614"/>
      <c r="D5" s="614" t="s">
        <v>308</v>
      </c>
      <c r="E5" s="614" t="s">
        <v>309</v>
      </c>
      <c r="F5" s="614" t="s">
        <v>310</v>
      </c>
      <c r="G5" s="614" t="s">
        <v>193</v>
      </c>
      <c r="H5" s="614" t="s">
        <v>311</v>
      </c>
      <c r="I5" s="614" t="s">
        <v>312</v>
      </c>
      <c r="J5" s="614" t="s">
        <v>313</v>
      </c>
      <c r="K5" s="691"/>
      <c r="L5" s="691" t="s">
        <v>311</v>
      </c>
      <c r="M5" s="691" t="s">
        <v>312</v>
      </c>
      <c r="N5" s="614" t="s">
        <v>313</v>
      </c>
      <c r="O5" s="691" t="s">
        <v>311</v>
      </c>
      <c r="P5" s="691" t="s">
        <v>312</v>
      </c>
      <c r="Q5" s="614" t="s">
        <v>313</v>
      </c>
      <c r="R5" s="691"/>
      <c r="S5" s="691" t="s">
        <v>311</v>
      </c>
      <c r="T5" s="691" t="s">
        <v>312</v>
      </c>
      <c r="U5" s="614" t="s">
        <v>313</v>
      </c>
      <c r="V5" s="691" t="s">
        <v>311</v>
      </c>
      <c r="W5" s="691" t="s">
        <v>312</v>
      </c>
      <c r="X5" s="614" t="s">
        <v>313</v>
      </c>
    </row>
    <row r="6" spans="1:24" s="377" customFormat="1" ht="17.25" customHeight="1">
      <c r="A6" s="614"/>
      <c r="B6" s="692"/>
      <c r="C6" s="614"/>
      <c r="D6" s="614"/>
      <c r="E6" s="614"/>
      <c r="F6" s="614"/>
      <c r="G6" s="614"/>
      <c r="H6" s="614"/>
      <c r="I6" s="614"/>
      <c r="J6" s="614"/>
      <c r="K6" s="691"/>
      <c r="L6" s="691"/>
      <c r="M6" s="691"/>
      <c r="N6" s="614"/>
      <c r="O6" s="691"/>
      <c r="P6" s="691"/>
      <c r="Q6" s="614"/>
      <c r="R6" s="691"/>
      <c r="S6" s="691"/>
      <c r="T6" s="691"/>
      <c r="U6" s="614"/>
      <c r="V6" s="691"/>
      <c r="W6" s="691"/>
      <c r="X6" s="614"/>
    </row>
    <row r="7" spans="1:24" ht="17.25" customHeight="1">
      <c r="A7" s="614"/>
      <c r="B7" s="692"/>
      <c r="C7" s="614"/>
      <c r="D7" s="614"/>
      <c r="E7" s="614"/>
      <c r="F7" s="614"/>
      <c r="G7" s="614"/>
      <c r="H7" s="614"/>
      <c r="I7" s="614"/>
      <c r="J7" s="614"/>
      <c r="K7" s="691"/>
      <c r="L7" s="691"/>
      <c r="M7" s="691"/>
      <c r="N7" s="614"/>
      <c r="O7" s="691"/>
      <c r="P7" s="691"/>
      <c r="Q7" s="614"/>
      <c r="R7" s="691"/>
      <c r="S7" s="691"/>
      <c r="T7" s="691"/>
      <c r="U7" s="614"/>
      <c r="V7" s="691"/>
      <c r="W7" s="691"/>
      <c r="X7" s="614"/>
    </row>
    <row r="8" spans="1:24" ht="17.25" customHeight="1">
      <c r="A8" s="620" t="s">
        <v>24</v>
      </c>
      <c r="B8" s="689"/>
      <c r="C8" s="378">
        <v>1</v>
      </c>
      <c r="D8" s="378">
        <v>2</v>
      </c>
      <c r="E8" s="378" t="s">
        <v>27</v>
      </c>
      <c r="F8" s="378">
        <v>4</v>
      </c>
      <c r="G8" s="378">
        <v>5</v>
      </c>
      <c r="H8" s="378">
        <v>6</v>
      </c>
      <c r="I8" s="378">
        <v>7</v>
      </c>
      <c r="J8" s="378">
        <v>8</v>
      </c>
      <c r="K8" s="378">
        <v>9</v>
      </c>
      <c r="L8" s="378">
        <v>10</v>
      </c>
      <c r="M8" s="378">
        <v>11</v>
      </c>
      <c r="N8" s="378">
        <v>12</v>
      </c>
      <c r="O8" s="378">
        <v>13</v>
      </c>
      <c r="P8" s="378">
        <v>14</v>
      </c>
      <c r="Q8" s="378">
        <v>15</v>
      </c>
      <c r="R8" s="378">
        <v>16</v>
      </c>
      <c r="S8" s="378">
        <v>17</v>
      </c>
      <c r="T8" s="378">
        <v>18</v>
      </c>
      <c r="U8" s="378">
        <v>19</v>
      </c>
      <c r="V8" s="378">
        <v>20</v>
      </c>
      <c r="W8" s="378">
        <v>21</v>
      </c>
      <c r="X8" s="378">
        <v>22</v>
      </c>
    </row>
    <row r="9" spans="1:24" s="370" customFormat="1" ht="21" customHeight="1">
      <c r="A9" s="690" t="s">
        <v>314</v>
      </c>
      <c r="B9" s="690"/>
      <c r="C9" s="379">
        <f>C10+C11</f>
        <v>0</v>
      </c>
      <c r="D9" s="379">
        <f aca="true" t="shared" si="0" ref="D9:X9">D10+D11</f>
        <v>0</v>
      </c>
      <c r="E9" s="379">
        <f t="shared" si="0"/>
        <v>0</v>
      </c>
      <c r="F9" s="379">
        <f t="shared" si="0"/>
        <v>0</v>
      </c>
      <c r="G9" s="379">
        <f t="shared" si="0"/>
        <v>0</v>
      </c>
      <c r="H9" s="379">
        <f t="shared" si="0"/>
        <v>0</v>
      </c>
      <c r="I9" s="379">
        <f t="shared" si="0"/>
        <v>0</v>
      </c>
      <c r="J9" s="379">
        <f t="shared" si="0"/>
        <v>0</v>
      </c>
      <c r="K9" s="379">
        <f t="shared" si="0"/>
        <v>0</v>
      </c>
      <c r="L9" s="379">
        <f t="shared" si="0"/>
        <v>0</v>
      </c>
      <c r="M9" s="379">
        <f t="shared" si="0"/>
        <v>0</v>
      </c>
      <c r="N9" s="379">
        <f t="shared" si="0"/>
        <v>0</v>
      </c>
      <c r="O9" s="379">
        <f t="shared" si="0"/>
        <v>0</v>
      </c>
      <c r="P9" s="379">
        <f t="shared" si="0"/>
        <v>0</v>
      </c>
      <c r="Q9" s="379">
        <f t="shared" si="0"/>
        <v>0</v>
      </c>
      <c r="R9" s="379">
        <f t="shared" si="0"/>
        <v>8</v>
      </c>
      <c r="S9" s="379">
        <f t="shared" si="0"/>
        <v>8</v>
      </c>
      <c r="T9" s="379">
        <f t="shared" si="0"/>
        <v>0</v>
      </c>
      <c r="U9" s="379">
        <f t="shared" si="0"/>
        <v>0</v>
      </c>
      <c r="V9" s="379">
        <f t="shared" si="0"/>
        <v>0</v>
      </c>
      <c r="W9" s="379">
        <f t="shared" si="0"/>
        <v>0</v>
      </c>
      <c r="X9" s="379">
        <f t="shared" si="0"/>
        <v>0</v>
      </c>
    </row>
    <row r="10" spans="1:24" s="370" customFormat="1" ht="21" customHeight="1">
      <c r="A10" s="211" t="s">
        <v>46</v>
      </c>
      <c r="B10" s="212" t="s">
        <v>196</v>
      </c>
      <c r="C10" s="379"/>
      <c r="D10" s="379"/>
      <c r="E10" s="379"/>
      <c r="F10" s="379"/>
      <c r="G10" s="379"/>
      <c r="H10" s="336"/>
      <c r="I10" s="336"/>
      <c r="J10" s="336"/>
      <c r="K10" s="379"/>
      <c r="L10" s="336"/>
      <c r="M10" s="336"/>
      <c r="N10" s="336"/>
      <c r="O10" s="336"/>
      <c r="P10" s="336"/>
      <c r="Q10" s="336"/>
      <c r="R10" s="380"/>
      <c r="S10" s="380"/>
      <c r="T10" s="380"/>
      <c r="U10" s="336"/>
      <c r="V10" s="380"/>
      <c r="W10" s="336"/>
      <c r="X10" s="380"/>
    </row>
    <row r="11" spans="1:24" s="370" customFormat="1" ht="21" customHeight="1">
      <c r="A11" s="211" t="s">
        <v>50</v>
      </c>
      <c r="B11" s="212" t="s">
        <v>197</v>
      </c>
      <c r="C11" s="379">
        <f>SUM(C12:C17)</f>
        <v>0</v>
      </c>
      <c r="D11" s="379">
        <f aca="true" t="shared" si="1" ref="D11:X11">SUM(D12:D17)</f>
        <v>0</v>
      </c>
      <c r="E11" s="379">
        <f t="shared" si="1"/>
        <v>0</v>
      </c>
      <c r="F11" s="379">
        <f t="shared" si="1"/>
        <v>0</v>
      </c>
      <c r="G11" s="379">
        <f t="shared" si="1"/>
        <v>0</v>
      </c>
      <c r="H11" s="379">
        <f t="shared" si="1"/>
        <v>0</v>
      </c>
      <c r="I11" s="379">
        <f t="shared" si="1"/>
        <v>0</v>
      </c>
      <c r="J11" s="379">
        <f t="shared" si="1"/>
        <v>0</v>
      </c>
      <c r="K11" s="379">
        <f t="shared" si="1"/>
        <v>0</v>
      </c>
      <c r="L11" s="379">
        <f t="shared" si="1"/>
        <v>0</v>
      </c>
      <c r="M11" s="379">
        <f t="shared" si="1"/>
        <v>0</v>
      </c>
      <c r="N11" s="379">
        <f t="shared" si="1"/>
        <v>0</v>
      </c>
      <c r="O11" s="379">
        <f t="shared" si="1"/>
        <v>0</v>
      </c>
      <c r="P11" s="379">
        <f t="shared" si="1"/>
        <v>0</v>
      </c>
      <c r="Q11" s="379">
        <f t="shared" si="1"/>
        <v>0</v>
      </c>
      <c r="R11" s="379">
        <f t="shared" si="1"/>
        <v>8</v>
      </c>
      <c r="S11" s="379">
        <f t="shared" si="1"/>
        <v>8</v>
      </c>
      <c r="T11" s="379">
        <f t="shared" si="1"/>
        <v>0</v>
      </c>
      <c r="U11" s="379">
        <f t="shared" si="1"/>
        <v>0</v>
      </c>
      <c r="V11" s="379">
        <f t="shared" si="1"/>
        <v>0</v>
      </c>
      <c r="W11" s="379">
        <f t="shared" si="1"/>
        <v>0</v>
      </c>
      <c r="X11" s="379">
        <f t="shared" si="1"/>
        <v>0</v>
      </c>
    </row>
    <row r="12" spans="1:24" s="383" customFormat="1" ht="21" customHeight="1">
      <c r="A12" s="214" t="s">
        <v>25</v>
      </c>
      <c r="B12" s="215" t="s">
        <v>198</v>
      </c>
      <c r="C12" s="381"/>
      <c r="D12" s="381"/>
      <c r="E12" s="381"/>
      <c r="F12" s="381"/>
      <c r="G12" s="381"/>
      <c r="H12" s="335"/>
      <c r="I12" s="335"/>
      <c r="J12" s="335"/>
      <c r="K12" s="381"/>
      <c r="L12" s="335"/>
      <c r="M12" s="335"/>
      <c r="N12" s="335"/>
      <c r="O12" s="335"/>
      <c r="P12" s="335"/>
      <c r="Q12" s="335"/>
      <c r="R12" s="382">
        <f aca="true" t="shared" si="2" ref="R12:R17">SUM(S12:U12)</f>
        <v>1</v>
      </c>
      <c r="S12" s="382">
        <v>1</v>
      </c>
      <c r="T12" s="382"/>
      <c r="U12" s="335"/>
      <c r="V12" s="382"/>
      <c r="W12" s="335"/>
      <c r="X12" s="382"/>
    </row>
    <row r="13" spans="1:24" s="383" customFormat="1" ht="21" customHeight="1">
      <c r="A13" s="214" t="s">
        <v>26</v>
      </c>
      <c r="B13" s="215" t="s">
        <v>199</v>
      </c>
      <c r="C13" s="381"/>
      <c r="D13" s="381"/>
      <c r="E13" s="381"/>
      <c r="F13" s="381"/>
      <c r="G13" s="381"/>
      <c r="H13" s="335"/>
      <c r="I13" s="335"/>
      <c r="J13" s="335"/>
      <c r="K13" s="381"/>
      <c r="L13" s="335"/>
      <c r="M13" s="335"/>
      <c r="N13" s="335"/>
      <c r="O13" s="335"/>
      <c r="P13" s="335"/>
      <c r="Q13" s="335"/>
      <c r="R13" s="382">
        <f t="shared" si="2"/>
        <v>2</v>
      </c>
      <c r="S13" s="382">
        <v>2</v>
      </c>
      <c r="T13" s="382"/>
      <c r="U13" s="335"/>
      <c r="V13" s="382"/>
      <c r="W13" s="335"/>
      <c r="X13" s="382"/>
    </row>
    <row r="14" spans="1:24" s="383" customFormat="1" ht="21" customHeight="1">
      <c r="A14" s="214" t="s">
        <v>27</v>
      </c>
      <c r="B14" s="215" t="s">
        <v>200</v>
      </c>
      <c r="C14" s="381"/>
      <c r="D14" s="381"/>
      <c r="E14" s="381"/>
      <c r="F14" s="381"/>
      <c r="G14" s="381"/>
      <c r="H14" s="335"/>
      <c r="I14" s="335"/>
      <c r="J14" s="335"/>
      <c r="K14" s="381"/>
      <c r="L14" s="335"/>
      <c r="M14" s="335"/>
      <c r="N14" s="335"/>
      <c r="O14" s="335"/>
      <c r="P14" s="335"/>
      <c r="Q14" s="335"/>
      <c r="R14" s="382">
        <f t="shared" si="2"/>
        <v>1</v>
      </c>
      <c r="S14" s="382">
        <v>1</v>
      </c>
      <c r="T14" s="382"/>
      <c r="U14" s="335"/>
      <c r="V14" s="382"/>
      <c r="W14" s="335"/>
      <c r="X14" s="382"/>
    </row>
    <row r="15" spans="1:24" s="383" customFormat="1" ht="21" customHeight="1">
      <c r="A15" s="214" t="s">
        <v>28</v>
      </c>
      <c r="B15" s="215" t="s">
        <v>201</v>
      </c>
      <c r="C15" s="381"/>
      <c r="D15" s="381"/>
      <c r="E15" s="381"/>
      <c r="F15" s="381"/>
      <c r="G15" s="381"/>
      <c r="H15" s="335"/>
      <c r="I15" s="335"/>
      <c r="J15" s="335"/>
      <c r="K15" s="381"/>
      <c r="L15" s="335"/>
      <c r="M15" s="335"/>
      <c r="N15" s="335"/>
      <c r="O15" s="335"/>
      <c r="P15" s="335"/>
      <c r="Q15" s="335"/>
      <c r="R15" s="382">
        <f t="shared" si="2"/>
        <v>1</v>
      </c>
      <c r="S15" s="382">
        <v>1</v>
      </c>
      <c r="T15" s="382"/>
      <c r="U15" s="335"/>
      <c r="V15" s="382"/>
      <c r="W15" s="335"/>
      <c r="X15" s="382"/>
    </row>
    <row r="16" spans="1:24" s="383" customFormat="1" ht="21" customHeight="1">
      <c r="A16" s="214" t="s">
        <v>29</v>
      </c>
      <c r="B16" s="215" t="s">
        <v>202</v>
      </c>
      <c r="C16" s="384"/>
      <c r="D16" s="384"/>
      <c r="E16" s="384"/>
      <c r="F16" s="384"/>
      <c r="G16" s="384"/>
      <c r="H16" s="385"/>
      <c r="I16" s="385"/>
      <c r="J16" s="385"/>
      <c r="K16" s="384"/>
      <c r="L16" s="385"/>
      <c r="M16" s="385"/>
      <c r="N16" s="385"/>
      <c r="O16" s="385"/>
      <c r="P16" s="385"/>
      <c r="Q16" s="385"/>
      <c r="R16" s="382">
        <f t="shared" si="2"/>
        <v>1</v>
      </c>
      <c r="S16" s="382">
        <v>1</v>
      </c>
      <c r="T16" s="382"/>
      <c r="U16" s="385"/>
      <c r="V16" s="382"/>
      <c r="W16" s="385"/>
      <c r="X16" s="382"/>
    </row>
    <row r="17" spans="1:24" s="383" customFormat="1" ht="21" customHeight="1">
      <c r="A17" s="214" t="s">
        <v>30</v>
      </c>
      <c r="B17" s="216" t="s">
        <v>203</v>
      </c>
      <c r="C17" s="384"/>
      <c r="D17" s="384"/>
      <c r="E17" s="384"/>
      <c r="F17" s="384"/>
      <c r="G17" s="384"/>
      <c r="H17" s="385"/>
      <c r="I17" s="385"/>
      <c r="J17" s="385"/>
      <c r="K17" s="384"/>
      <c r="L17" s="385"/>
      <c r="M17" s="385"/>
      <c r="N17" s="385"/>
      <c r="O17" s="385"/>
      <c r="P17" s="385"/>
      <c r="Q17" s="385"/>
      <c r="R17" s="382">
        <f t="shared" si="2"/>
        <v>2</v>
      </c>
      <c r="S17" s="382">
        <v>2</v>
      </c>
      <c r="T17" s="382"/>
      <c r="U17" s="385"/>
      <c r="V17" s="382"/>
      <c r="W17" s="385"/>
      <c r="X17" s="382"/>
    </row>
    <row r="18" spans="1:24" s="383" customFormat="1" ht="21" customHeight="1">
      <c r="A18" s="386" t="s">
        <v>256</v>
      </c>
      <c r="B18" s="387" t="s">
        <v>256</v>
      </c>
      <c r="C18" s="384"/>
      <c r="D18" s="384"/>
      <c r="E18" s="384"/>
      <c r="F18" s="384"/>
      <c r="G18" s="384"/>
      <c r="H18" s="385"/>
      <c r="I18" s="385"/>
      <c r="J18" s="385"/>
      <c r="K18" s="384"/>
      <c r="L18" s="385"/>
      <c r="M18" s="385"/>
      <c r="N18" s="385"/>
      <c r="O18" s="385"/>
      <c r="P18" s="385"/>
      <c r="Q18" s="385"/>
      <c r="R18" s="382"/>
      <c r="S18" s="382"/>
      <c r="T18" s="382"/>
      <c r="U18" s="385"/>
      <c r="V18" s="382"/>
      <c r="W18" s="385"/>
      <c r="X18" s="382"/>
    </row>
    <row r="19" spans="1:25" ht="24.75" customHeight="1">
      <c r="A19" s="217"/>
      <c r="B19" s="650"/>
      <c r="C19" s="650"/>
      <c r="D19" s="650"/>
      <c r="E19" s="650"/>
      <c r="F19" s="650"/>
      <c r="G19" s="650"/>
      <c r="H19" s="218"/>
      <c r="I19" s="218"/>
      <c r="J19" s="218"/>
      <c r="K19" s="219"/>
      <c r="L19" s="221"/>
      <c r="M19" s="221"/>
      <c r="N19" s="219"/>
      <c r="O19" s="687" t="str">
        <f>TT!C4</f>
        <v>Hà Nam, ngày 30 tháng 9 năm 2021</v>
      </c>
      <c r="P19" s="687"/>
      <c r="Q19" s="687"/>
      <c r="R19" s="687"/>
      <c r="S19" s="687"/>
      <c r="T19" s="687"/>
      <c r="U19" s="687"/>
      <c r="V19" s="322"/>
      <c r="W19" s="322"/>
      <c r="X19" s="322"/>
      <c r="Y19" s="223"/>
    </row>
    <row r="20" spans="1:21" ht="16.5">
      <c r="A20" s="223"/>
      <c r="B20" s="642" t="s">
        <v>83</v>
      </c>
      <c r="C20" s="642"/>
      <c r="D20" s="642"/>
      <c r="E20" s="642"/>
      <c r="F20" s="642"/>
      <c r="G20" s="642"/>
      <c r="H20" s="224"/>
      <c r="I20" s="224"/>
      <c r="J20" s="224"/>
      <c r="K20" s="225"/>
      <c r="L20" s="225"/>
      <c r="M20" s="225"/>
      <c r="N20" s="227"/>
      <c r="O20" s="643" t="str">
        <f>'[4]TT'!C5</f>
        <v>PHÓ CỤC TRƯỞNG</v>
      </c>
      <c r="P20" s="643"/>
      <c r="Q20" s="643"/>
      <c r="R20" s="643"/>
      <c r="S20" s="643"/>
      <c r="T20" s="643"/>
      <c r="U20" s="643"/>
    </row>
    <row r="21" spans="1:21" ht="16.5">
      <c r="A21" s="144"/>
      <c r="B21" s="228"/>
      <c r="C21" s="228"/>
      <c r="D21" s="222"/>
      <c r="E21" s="222"/>
      <c r="F21" s="222"/>
      <c r="G21" s="228"/>
      <c r="H21" s="228"/>
      <c r="I21" s="228"/>
      <c r="J21" s="228"/>
      <c r="K21" s="222"/>
      <c r="L21" s="222"/>
      <c r="M21" s="222"/>
      <c r="N21" s="222"/>
      <c r="O21" s="222"/>
      <c r="P21" s="230"/>
      <c r="Q21" s="230"/>
      <c r="R21" s="230"/>
      <c r="S21" s="222"/>
      <c r="T21" s="222"/>
      <c r="U21" s="222"/>
    </row>
    <row r="22" spans="1:21" ht="24.75" customHeight="1">
      <c r="A22" s="144"/>
      <c r="B22" s="228"/>
      <c r="C22" s="228"/>
      <c r="D22" s="222"/>
      <c r="E22" s="222"/>
      <c r="F22" s="222"/>
      <c r="G22" s="228"/>
      <c r="H22" s="228"/>
      <c r="I22" s="228"/>
      <c r="J22" s="228"/>
      <c r="K22" s="222"/>
      <c r="L22" s="222"/>
      <c r="M22" s="222"/>
      <c r="N22" s="222"/>
      <c r="O22" s="222"/>
      <c r="P22" s="232"/>
      <c r="Q22" s="232"/>
      <c r="R22" s="232"/>
      <c r="S22" s="232"/>
      <c r="T22" s="232"/>
      <c r="U22" s="232"/>
    </row>
    <row r="23" spans="1:21" ht="16.5">
      <c r="A23" s="144"/>
      <c r="B23" s="228"/>
      <c r="C23" s="228"/>
      <c r="D23" s="222"/>
      <c r="E23" s="222"/>
      <c r="F23" s="222"/>
      <c r="G23" s="228"/>
      <c r="H23" s="228"/>
      <c r="I23" s="228"/>
      <c r="J23" s="228"/>
      <c r="K23" s="222"/>
      <c r="L23" s="222"/>
      <c r="M23" s="222"/>
      <c r="N23" s="222"/>
      <c r="O23" s="222"/>
      <c r="P23" s="232"/>
      <c r="Q23" s="232"/>
      <c r="R23" s="232"/>
      <c r="S23" s="232"/>
      <c r="T23" s="232"/>
      <c r="U23" s="232"/>
    </row>
    <row r="24" spans="1:21" ht="16.5">
      <c r="A24" s="144"/>
      <c r="B24" s="643" t="str">
        <f>'[4]TT'!C6</f>
        <v>Trần Đức Toản</v>
      </c>
      <c r="C24" s="643"/>
      <c r="D24" s="643"/>
      <c r="E24" s="643"/>
      <c r="F24" s="643"/>
      <c r="G24" s="643"/>
      <c r="H24" s="230"/>
      <c r="I24" s="230"/>
      <c r="J24" s="230"/>
      <c r="K24" s="222"/>
      <c r="L24" s="222"/>
      <c r="M24" s="222"/>
      <c r="N24" s="222"/>
      <c r="O24" s="643" t="str">
        <f>'[4]TT'!C3</f>
        <v>Vũ Ngọc Phương</v>
      </c>
      <c r="P24" s="643"/>
      <c r="Q24" s="643"/>
      <c r="R24" s="643"/>
      <c r="S24" s="643"/>
      <c r="T24" s="643"/>
      <c r="U24" s="643"/>
    </row>
    <row r="25" spans="1:21" ht="16.5">
      <c r="A25" s="232"/>
      <c r="B25" s="232"/>
      <c r="C25" s="232"/>
      <c r="D25" s="232"/>
      <c r="E25" s="232"/>
      <c r="F25" s="232"/>
      <c r="G25" s="232"/>
      <c r="H25" s="232"/>
      <c r="I25" s="232"/>
      <c r="J25" s="232"/>
      <c r="K25" s="232"/>
      <c r="L25" s="232"/>
      <c r="M25" s="232"/>
      <c r="N25" s="232"/>
      <c r="O25" s="232"/>
      <c r="P25" s="228"/>
      <c r="Q25" s="228"/>
      <c r="R25" s="228"/>
      <c r="S25" s="222"/>
      <c r="T25" s="222"/>
      <c r="U25" s="222"/>
    </row>
    <row r="26" spans="1:21" ht="16.5">
      <c r="A26" s="232"/>
      <c r="B26" s="232"/>
      <c r="C26" s="232"/>
      <c r="D26" s="232"/>
      <c r="E26" s="232"/>
      <c r="F26" s="232"/>
      <c r="G26" s="232"/>
      <c r="H26" s="232"/>
      <c r="I26" s="232"/>
      <c r="J26" s="232"/>
      <c r="K26" s="232"/>
      <c r="L26" s="232"/>
      <c r="M26" s="232"/>
      <c r="N26" s="232"/>
      <c r="O26" s="232"/>
      <c r="P26" s="230"/>
      <c r="Q26" s="230"/>
      <c r="R26" s="230"/>
      <c r="S26" s="222"/>
      <c r="T26" s="222"/>
      <c r="U26" s="222"/>
    </row>
  </sheetData>
  <sheetProtection formatCells="0" formatColumns="0" formatRows="0" insertRows="0" deleteRows="0"/>
  <mergeCells count="47">
    <mergeCell ref="L4:N4"/>
    <mergeCell ref="A1:E1"/>
    <mergeCell ref="F1:Q1"/>
    <mergeCell ref="R1:X1"/>
    <mergeCell ref="H2:I2"/>
    <mergeCell ref="L2:P2"/>
    <mergeCell ref="R2:X2"/>
    <mergeCell ref="I5:I7"/>
    <mergeCell ref="A3:A7"/>
    <mergeCell ref="B3:B7"/>
    <mergeCell ref="C3:J3"/>
    <mergeCell ref="K3:Q3"/>
    <mergeCell ref="R3:X3"/>
    <mergeCell ref="C4:C7"/>
    <mergeCell ref="D4:G4"/>
    <mergeCell ref="H4:J4"/>
    <mergeCell ref="K4:K7"/>
    <mergeCell ref="P5:P7"/>
    <mergeCell ref="O4:Q4"/>
    <mergeCell ref="R4:R7"/>
    <mergeCell ref="S4:U4"/>
    <mergeCell ref="V4:X4"/>
    <mergeCell ref="D5:D7"/>
    <mergeCell ref="E5:E7"/>
    <mergeCell ref="F5:F7"/>
    <mergeCell ref="G5:G7"/>
    <mergeCell ref="H5:H7"/>
    <mergeCell ref="S5:S7"/>
    <mergeCell ref="T5:T7"/>
    <mergeCell ref="U5:U7"/>
    <mergeCell ref="V5:V7"/>
    <mergeCell ref="W5:W7"/>
    <mergeCell ref="J5:J7"/>
    <mergeCell ref="L5:L7"/>
    <mergeCell ref="M5:M7"/>
    <mergeCell ref="N5:N7"/>
    <mergeCell ref="O5:O7"/>
    <mergeCell ref="B24:G24"/>
    <mergeCell ref="O24:U24"/>
    <mergeCell ref="X5:X7"/>
    <mergeCell ref="A8:B8"/>
    <mergeCell ref="A9:B9"/>
    <mergeCell ref="B19:G19"/>
    <mergeCell ref="O19:U19"/>
    <mergeCell ref="B20:G20"/>
    <mergeCell ref="O20:U20"/>
    <mergeCell ref="Q5:Q7"/>
  </mergeCells>
  <printOptions/>
  <pageMargins left="0.35" right="0.36" top="0.41" bottom="0.43" header="0.31496062992125984" footer="0.31496062992125984"/>
  <pageSetup horizontalDpi="600" verticalDpi="600" orientation="landscape" paperSize="9" scale="85" r:id="rId1"/>
</worksheet>
</file>

<file path=xl/worksheets/sheet14.xml><?xml version="1.0" encoding="utf-8"?>
<worksheet xmlns="http://schemas.openxmlformats.org/spreadsheetml/2006/main" xmlns:r="http://schemas.openxmlformats.org/officeDocument/2006/relationships">
  <sheetPr>
    <tabColor rgb="FF0070C0"/>
  </sheetPr>
  <dimension ref="A1:T35"/>
  <sheetViews>
    <sheetView view="pageBreakPreview" zoomScale="70" zoomScaleSheetLayoutView="70" zoomScalePageLayoutView="0" workbookViewId="0" topLeftCell="A1">
      <selection activeCell="E1" sqref="E1:O1"/>
    </sheetView>
  </sheetViews>
  <sheetFormatPr defaultColWidth="9.00390625" defaultRowHeight="15.75"/>
  <cols>
    <col min="1" max="1" width="6.75390625" style="425" customWidth="1"/>
    <col min="2" max="2" width="29.00390625" style="389" customWidth="1"/>
    <col min="3" max="5" width="7.375" style="389" customWidth="1"/>
    <col min="6" max="6" width="13.625" style="389" customWidth="1"/>
    <col min="7" max="7" width="7.875" style="389" customWidth="1"/>
    <col min="8" max="8" width="13.25390625" style="389" customWidth="1"/>
    <col min="9" max="9" width="7.875" style="389" customWidth="1"/>
    <col min="10" max="10" width="12.375" style="389" customWidth="1"/>
    <col min="11" max="11" width="7.875" style="389" customWidth="1"/>
    <col min="12" max="12" width="11.75390625" style="389" customWidth="1"/>
    <col min="13" max="13" width="7.875" style="389" customWidth="1"/>
    <col min="14" max="14" width="11.00390625" style="389" customWidth="1"/>
    <col min="15" max="15" width="7.875" style="389" customWidth="1"/>
    <col min="16" max="16" width="11.50390625" style="389" customWidth="1"/>
    <col min="17" max="17" width="7.50390625" style="389" customWidth="1"/>
    <col min="18" max="18" width="9.75390625" style="389" customWidth="1"/>
    <col min="19" max="19" width="8.00390625" style="389" customWidth="1"/>
    <col min="20" max="20" width="12.25390625" style="389" customWidth="1"/>
    <col min="21" max="16384" width="9.00390625" style="389" customWidth="1"/>
  </cols>
  <sheetData>
    <row r="1" spans="1:20" ht="78.75" customHeight="1">
      <c r="A1" s="585" t="s">
        <v>315</v>
      </c>
      <c r="B1" s="585"/>
      <c r="C1" s="585"/>
      <c r="D1" s="585"/>
      <c r="E1" s="718" t="s">
        <v>358</v>
      </c>
      <c r="F1" s="718"/>
      <c r="G1" s="718"/>
      <c r="H1" s="718"/>
      <c r="I1" s="718"/>
      <c r="J1" s="718"/>
      <c r="K1" s="718"/>
      <c r="L1" s="718"/>
      <c r="M1" s="718"/>
      <c r="N1" s="718"/>
      <c r="O1" s="718"/>
      <c r="P1" s="586" t="str">
        <f>'[4]TT'!C2</f>
        <v>Đơn vị  báo cáo: Cục THADS tỉnh Hà Nam
Đơn vị nhận báo cáo: Tổng Cục THADS</v>
      </c>
      <c r="Q1" s="586"/>
      <c r="R1" s="586"/>
      <c r="S1" s="586"/>
      <c r="T1" s="586"/>
    </row>
    <row r="2" spans="1:20" ht="18" customHeight="1">
      <c r="A2" s="390"/>
      <c r="B2" s="5"/>
      <c r="C2" s="391"/>
      <c r="D2" s="391"/>
      <c r="G2" s="392"/>
      <c r="H2" s="393">
        <f>COUNTBLANK(C17:T17)</f>
        <v>18</v>
      </c>
      <c r="I2" s="393">
        <f>COUNTA(C17:T17)</f>
        <v>0</v>
      </c>
      <c r="J2" s="393">
        <f>H2+I2</f>
        <v>18</v>
      </c>
      <c r="K2" s="394"/>
      <c r="M2" s="395"/>
      <c r="N2" s="395"/>
      <c r="O2" s="395"/>
      <c r="P2" s="719" t="s">
        <v>316</v>
      </c>
      <c r="Q2" s="719"/>
      <c r="R2" s="719"/>
      <c r="S2" s="719"/>
      <c r="T2" s="719"/>
    </row>
    <row r="3" spans="1:20" s="397" customFormat="1" ht="19.5" customHeight="1">
      <c r="A3" s="720" t="s">
        <v>295</v>
      </c>
      <c r="B3" s="720" t="s">
        <v>3</v>
      </c>
      <c r="C3" s="722" t="s">
        <v>317</v>
      </c>
      <c r="D3" s="723"/>
      <c r="E3" s="723"/>
      <c r="F3" s="716" t="s">
        <v>318</v>
      </c>
      <c r="G3" s="716"/>
      <c r="H3" s="716"/>
      <c r="I3" s="716"/>
      <c r="J3" s="716"/>
      <c r="K3" s="716"/>
      <c r="L3" s="716"/>
      <c r="M3" s="724" t="s">
        <v>319</v>
      </c>
      <c r="N3" s="724"/>
      <c r="O3" s="724"/>
      <c r="P3" s="725"/>
      <c r="Q3" s="722" t="s">
        <v>320</v>
      </c>
      <c r="R3" s="723"/>
      <c r="S3" s="723"/>
      <c r="T3" s="726"/>
    </row>
    <row r="4" spans="1:20" s="397" customFormat="1" ht="26.25" customHeight="1">
      <c r="A4" s="721"/>
      <c r="B4" s="721"/>
      <c r="C4" s="713" t="s">
        <v>321</v>
      </c>
      <c r="D4" s="717" t="s">
        <v>6</v>
      </c>
      <c r="E4" s="717"/>
      <c r="F4" s="713" t="s">
        <v>322</v>
      </c>
      <c r="G4" s="716" t="s">
        <v>323</v>
      </c>
      <c r="H4" s="716"/>
      <c r="I4" s="716"/>
      <c r="J4" s="716"/>
      <c r="K4" s="716"/>
      <c r="L4" s="716"/>
      <c r="M4" s="707" t="s">
        <v>324</v>
      </c>
      <c r="N4" s="708"/>
      <c r="O4" s="707" t="s">
        <v>325</v>
      </c>
      <c r="P4" s="708"/>
      <c r="Q4" s="707" t="s">
        <v>326</v>
      </c>
      <c r="R4" s="708"/>
      <c r="S4" s="707" t="s">
        <v>327</v>
      </c>
      <c r="T4" s="708"/>
    </row>
    <row r="5" spans="1:20" s="397" customFormat="1" ht="19.5" customHeight="1">
      <c r="A5" s="721"/>
      <c r="B5" s="721"/>
      <c r="C5" s="714"/>
      <c r="D5" s="713" t="s">
        <v>328</v>
      </c>
      <c r="E5" s="713" t="s">
        <v>13</v>
      </c>
      <c r="F5" s="714"/>
      <c r="G5" s="716" t="s">
        <v>88</v>
      </c>
      <c r="H5" s="716"/>
      <c r="I5" s="716" t="s">
        <v>6</v>
      </c>
      <c r="J5" s="716"/>
      <c r="K5" s="716"/>
      <c r="L5" s="716"/>
      <c r="M5" s="709"/>
      <c r="N5" s="710"/>
      <c r="O5" s="709"/>
      <c r="P5" s="710"/>
      <c r="Q5" s="709"/>
      <c r="R5" s="710"/>
      <c r="S5" s="709"/>
      <c r="T5" s="710"/>
    </row>
    <row r="6" spans="1:20" s="397" customFormat="1" ht="30.75" customHeight="1">
      <c r="A6" s="721"/>
      <c r="B6" s="721"/>
      <c r="C6" s="714"/>
      <c r="D6" s="714"/>
      <c r="E6" s="714"/>
      <c r="F6" s="714"/>
      <c r="G6" s="716"/>
      <c r="H6" s="716"/>
      <c r="I6" s="716" t="s">
        <v>329</v>
      </c>
      <c r="J6" s="716"/>
      <c r="K6" s="716" t="s">
        <v>330</v>
      </c>
      <c r="L6" s="716"/>
      <c r="M6" s="711"/>
      <c r="N6" s="712"/>
      <c r="O6" s="711"/>
      <c r="P6" s="712"/>
      <c r="Q6" s="711"/>
      <c r="R6" s="712"/>
      <c r="S6" s="711"/>
      <c r="T6" s="712"/>
    </row>
    <row r="7" spans="1:20" s="397" customFormat="1" ht="32.25" customHeight="1">
      <c r="A7" s="721"/>
      <c r="B7" s="721"/>
      <c r="C7" s="715"/>
      <c r="D7" s="715"/>
      <c r="E7" s="715"/>
      <c r="F7" s="715"/>
      <c r="G7" s="396" t="s">
        <v>244</v>
      </c>
      <c r="H7" s="396" t="s">
        <v>245</v>
      </c>
      <c r="I7" s="396" t="s">
        <v>244</v>
      </c>
      <c r="J7" s="396" t="s">
        <v>245</v>
      </c>
      <c r="K7" s="398" t="s">
        <v>244</v>
      </c>
      <c r="L7" s="396" t="s">
        <v>245</v>
      </c>
      <c r="M7" s="396" t="s">
        <v>244</v>
      </c>
      <c r="N7" s="396" t="s">
        <v>245</v>
      </c>
      <c r="O7" s="396" t="s">
        <v>244</v>
      </c>
      <c r="P7" s="396" t="s">
        <v>245</v>
      </c>
      <c r="Q7" s="396" t="s">
        <v>244</v>
      </c>
      <c r="R7" s="396" t="s">
        <v>245</v>
      </c>
      <c r="S7" s="396" t="s">
        <v>244</v>
      </c>
      <c r="T7" s="396" t="s">
        <v>245</v>
      </c>
    </row>
    <row r="8" spans="1:20" s="401" customFormat="1" ht="20.25" customHeight="1">
      <c r="A8" s="704" t="s">
        <v>24</v>
      </c>
      <c r="B8" s="704"/>
      <c r="C8" s="399">
        <v>1</v>
      </c>
      <c r="D8" s="399">
        <v>2</v>
      </c>
      <c r="E8" s="399">
        <v>3</v>
      </c>
      <c r="F8" s="399">
        <v>4</v>
      </c>
      <c r="G8" s="399">
        <v>5</v>
      </c>
      <c r="H8" s="399">
        <v>6</v>
      </c>
      <c r="I8" s="399">
        <v>7</v>
      </c>
      <c r="J8" s="399">
        <v>8</v>
      </c>
      <c r="K8" s="399">
        <v>9</v>
      </c>
      <c r="L8" s="399">
        <v>10</v>
      </c>
      <c r="M8" s="399">
        <v>11</v>
      </c>
      <c r="N8" s="399">
        <v>12</v>
      </c>
      <c r="O8" s="399">
        <v>13</v>
      </c>
      <c r="P8" s="399">
        <v>14</v>
      </c>
      <c r="Q8" s="400">
        <v>15</v>
      </c>
      <c r="R8" s="400">
        <v>16</v>
      </c>
      <c r="S8" s="400">
        <v>17</v>
      </c>
      <c r="T8" s="400">
        <v>18</v>
      </c>
    </row>
    <row r="9" spans="1:20" s="404" customFormat="1" ht="32.25" customHeight="1">
      <c r="A9" s="705" t="s">
        <v>44</v>
      </c>
      <c r="B9" s="706"/>
      <c r="C9" s="402"/>
      <c r="D9" s="402"/>
      <c r="E9" s="402"/>
      <c r="F9" s="402"/>
      <c r="G9" s="402"/>
      <c r="H9" s="402"/>
      <c r="I9" s="402"/>
      <c r="J9" s="402"/>
      <c r="K9" s="402"/>
      <c r="L9" s="402"/>
      <c r="M9" s="402"/>
      <c r="N9" s="402"/>
      <c r="O9" s="402"/>
      <c r="P9" s="402"/>
      <c r="Q9" s="403"/>
      <c r="R9" s="403"/>
      <c r="S9" s="403"/>
      <c r="T9" s="403"/>
    </row>
    <row r="10" spans="1:20" s="405" customFormat="1" ht="32.25" customHeight="1">
      <c r="A10" s="211" t="s">
        <v>46</v>
      </c>
      <c r="B10" s="212" t="s">
        <v>196</v>
      </c>
      <c r="C10" s="402"/>
      <c r="D10" s="402"/>
      <c r="E10" s="402"/>
      <c r="F10" s="402"/>
      <c r="G10" s="402"/>
      <c r="H10" s="402"/>
      <c r="I10" s="402"/>
      <c r="J10" s="402"/>
      <c r="K10" s="402"/>
      <c r="L10" s="402"/>
      <c r="M10" s="402"/>
      <c r="N10" s="402"/>
      <c r="O10" s="402"/>
      <c r="P10" s="402"/>
      <c r="Q10" s="403"/>
      <c r="R10" s="403"/>
      <c r="S10" s="403"/>
      <c r="T10" s="403"/>
    </row>
    <row r="11" spans="1:20" s="405" customFormat="1" ht="32.25" customHeight="1">
      <c r="A11" s="211" t="s">
        <v>50</v>
      </c>
      <c r="B11" s="212" t="s">
        <v>197</v>
      </c>
      <c r="C11" s="402"/>
      <c r="D11" s="402"/>
      <c r="E11" s="402"/>
      <c r="F11" s="402"/>
      <c r="G11" s="402"/>
      <c r="H11" s="402"/>
      <c r="I11" s="402"/>
      <c r="J11" s="402"/>
      <c r="K11" s="402"/>
      <c r="L11" s="402"/>
      <c r="M11" s="402"/>
      <c r="N11" s="402"/>
      <c r="O11" s="402"/>
      <c r="P11" s="402"/>
      <c r="Q11" s="403"/>
      <c r="R11" s="403"/>
      <c r="S11" s="403"/>
      <c r="T11" s="403"/>
    </row>
    <row r="12" spans="1:20" s="405" customFormat="1" ht="32.25" customHeight="1">
      <c r="A12" s="214" t="s">
        <v>25</v>
      </c>
      <c r="B12" s="215" t="s">
        <v>198</v>
      </c>
      <c r="C12" s="402"/>
      <c r="D12" s="402"/>
      <c r="E12" s="402"/>
      <c r="F12" s="402"/>
      <c r="G12" s="402"/>
      <c r="H12" s="402"/>
      <c r="I12" s="402"/>
      <c r="J12" s="402"/>
      <c r="K12" s="402"/>
      <c r="L12" s="402"/>
      <c r="M12" s="402"/>
      <c r="N12" s="402"/>
      <c r="O12" s="402"/>
      <c r="P12" s="402"/>
      <c r="Q12" s="403"/>
      <c r="R12" s="403"/>
      <c r="S12" s="403"/>
      <c r="T12" s="403"/>
    </row>
    <row r="13" spans="1:20" s="405" customFormat="1" ht="32.25" customHeight="1">
      <c r="A13" s="214" t="s">
        <v>26</v>
      </c>
      <c r="B13" s="215" t="s">
        <v>199</v>
      </c>
      <c r="C13" s="402"/>
      <c r="D13" s="402"/>
      <c r="E13" s="402"/>
      <c r="F13" s="402"/>
      <c r="G13" s="402"/>
      <c r="H13" s="402"/>
      <c r="I13" s="402"/>
      <c r="J13" s="402"/>
      <c r="K13" s="402"/>
      <c r="L13" s="402"/>
      <c r="M13" s="402"/>
      <c r="N13" s="402"/>
      <c r="O13" s="402"/>
      <c r="P13" s="402"/>
      <c r="Q13" s="403"/>
      <c r="R13" s="403"/>
      <c r="S13" s="403"/>
      <c r="T13" s="403"/>
    </row>
    <row r="14" spans="1:20" s="405" customFormat="1" ht="32.25" customHeight="1">
      <c r="A14" s="214" t="s">
        <v>27</v>
      </c>
      <c r="B14" s="215" t="s">
        <v>200</v>
      </c>
      <c r="C14" s="402"/>
      <c r="D14" s="402"/>
      <c r="E14" s="402"/>
      <c r="F14" s="402"/>
      <c r="G14" s="402"/>
      <c r="H14" s="402"/>
      <c r="I14" s="402"/>
      <c r="J14" s="402"/>
      <c r="K14" s="402"/>
      <c r="L14" s="402"/>
      <c r="M14" s="402"/>
      <c r="N14" s="402"/>
      <c r="O14" s="402"/>
      <c r="P14" s="402"/>
      <c r="Q14" s="403"/>
      <c r="R14" s="403"/>
      <c r="S14" s="403"/>
      <c r="T14" s="403"/>
    </row>
    <row r="15" spans="1:20" s="405" customFormat="1" ht="32.25" customHeight="1">
      <c r="A15" s="214" t="s">
        <v>28</v>
      </c>
      <c r="B15" s="215" t="s">
        <v>201</v>
      </c>
      <c r="C15" s="402"/>
      <c r="D15" s="402"/>
      <c r="E15" s="402"/>
      <c r="F15" s="402"/>
      <c r="G15" s="402"/>
      <c r="H15" s="402"/>
      <c r="I15" s="402"/>
      <c r="J15" s="402"/>
      <c r="K15" s="402"/>
      <c r="L15" s="402"/>
      <c r="M15" s="402"/>
      <c r="N15" s="402"/>
      <c r="O15" s="402"/>
      <c r="P15" s="402"/>
      <c r="Q15" s="403"/>
      <c r="R15" s="403"/>
      <c r="S15" s="403"/>
      <c r="T15" s="403"/>
    </row>
    <row r="16" spans="1:20" s="405" customFormat="1" ht="32.25" customHeight="1">
      <c r="A16" s="214" t="s">
        <v>29</v>
      </c>
      <c r="B16" s="215" t="s">
        <v>202</v>
      </c>
      <c r="C16" s="402"/>
      <c r="D16" s="402"/>
      <c r="E16" s="402"/>
      <c r="F16" s="402"/>
      <c r="G16" s="402"/>
      <c r="H16" s="402"/>
      <c r="I16" s="402"/>
      <c r="J16" s="402"/>
      <c r="K16" s="402"/>
      <c r="L16" s="402"/>
      <c r="M16" s="402"/>
      <c r="N16" s="402"/>
      <c r="O16" s="402"/>
      <c r="P16" s="402"/>
      <c r="Q16" s="403"/>
      <c r="R16" s="403"/>
      <c r="S16" s="403"/>
      <c r="T16" s="403"/>
    </row>
    <row r="17" spans="1:20" s="405" customFormat="1" ht="32.25" customHeight="1">
      <c r="A17" s="214" t="s">
        <v>30</v>
      </c>
      <c r="B17" s="216" t="s">
        <v>203</v>
      </c>
      <c r="C17" s="406"/>
      <c r="D17" s="406"/>
      <c r="E17" s="407"/>
      <c r="F17" s="407"/>
      <c r="G17" s="406"/>
      <c r="H17" s="406"/>
      <c r="I17" s="406"/>
      <c r="J17" s="406"/>
      <c r="K17" s="407"/>
      <c r="L17" s="407"/>
      <c r="M17" s="407"/>
      <c r="N17" s="407"/>
      <c r="O17" s="407"/>
      <c r="P17" s="407"/>
      <c r="Q17" s="408"/>
      <c r="R17" s="408"/>
      <c r="S17" s="408"/>
      <c r="T17" s="408"/>
    </row>
    <row r="18" spans="1:20" s="405" customFormat="1" ht="32.25" customHeight="1">
      <c r="A18" s="409" t="s">
        <v>256</v>
      </c>
      <c r="B18" s="410" t="s">
        <v>256</v>
      </c>
      <c r="C18" s="407"/>
      <c r="D18" s="407"/>
      <c r="E18" s="407"/>
      <c r="F18" s="407"/>
      <c r="G18" s="407"/>
      <c r="H18" s="407"/>
      <c r="I18" s="407"/>
      <c r="J18" s="407"/>
      <c r="K18" s="407"/>
      <c r="L18" s="407"/>
      <c r="M18" s="407"/>
      <c r="N18" s="407"/>
      <c r="O18" s="407"/>
      <c r="P18" s="407"/>
      <c r="Q18" s="408"/>
      <c r="R18" s="408"/>
      <c r="S18" s="408"/>
      <c r="T18" s="408"/>
    </row>
    <row r="19" spans="1:20" s="412" customFormat="1" ht="23.25" customHeight="1">
      <c r="A19" s="217"/>
      <c r="B19" s="650"/>
      <c r="C19" s="650"/>
      <c r="D19" s="650"/>
      <c r="E19" s="650"/>
      <c r="F19" s="650"/>
      <c r="G19" s="650"/>
      <c r="H19" s="218"/>
      <c r="I19" s="218"/>
      <c r="J19" s="218"/>
      <c r="K19" s="219"/>
      <c r="L19" s="221"/>
      <c r="M19" s="687" t="str">
        <f>TT!C4</f>
        <v>Hà Nam, ngày 30 tháng 9 năm 2021</v>
      </c>
      <c r="N19" s="687"/>
      <c r="O19" s="687"/>
      <c r="P19" s="687"/>
      <c r="Q19" s="687"/>
      <c r="R19" s="687"/>
      <c r="S19" s="687"/>
      <c r="T19" s="411"/>
    </row>
    <row r="20" spans="1:20" s="412" customFormat="1" ht="23.25" customHeight="1">
      <c r="A20" s="223"/>
      <c r="B20" s="642" t="s">
        <v>83</v>
      </c>
      <c r="C20" s="642"/>
      <c r="D20" s="642"/>
      <c r="E20" s="642"/>
      <c r="F20" s="642"/>
      <c r="G20" s="642"/>
      <c r="H20" s="224"/>
      <c r="I20" s="224"/>
      <c r="J20" s="224"/>
      <c r="K20" s="225"/>
      <c r="L20" s="225"/>
      <c r="M20" s="643" t="str">
        <f>'[4]TT'!C5</f>
        <v>PHÓ CỤC TRƯỞNG</v>
      </c>
      <c r="N20" s="643"/>
      <c r="O20" s="643"/>
      <c r="P20" s="643"/>
      <c r="Q20" s="643"/>
      <c r="R20" s="643"/>
      <c r="S20" s="643"/>
      <c r="T20" s="230"/>
    </row>
    <row r="21" spans="1:20" s="412" customFormat="1" ht="23.25" customHeight="1">
      <c r="A21" s="144"/>
      <c r="B21" s="228"/>
      <c r="C21" s="228"/>
      <c r="D21" s="222"/>
      <c r="E21" s="222"/>
      <c r="F21" s="222"/>
      <c r="G21" s="228"/>
      <c r="H21" s="228"/>
      <c r="I21" s="228"/>
      <c r="J21" s="228"/>
      <c r="K21" s="222"/>
      <c r="L21" s="222"/>
      <c r="M21" s="222"/>
      <c r="N21" s="222"/>
      <c r="P21" s="230"/>
      <c r="Q21" s="230"/>
      <c r="R21" s="230"/>
      <c r="S21" s="222"/>
      <c r="T21" s="222"/>
    </row>
    <row r="22" spans="1:20" s="412" customFormat="1" ht="23.25" customHeight="1">
      <c r="A22" s="144"/>
      <c r="B22" s="228"/>
      <c r="C22" s="228"/>
      <c r="D22" s="222"/>
      <c r="E22" s="222"/>
      <c r="F22" s="222"/>
      <c r="G22" s="228"/>
      <c r="H22" s="228"/>
      <c r="I22" s="228"/>
      <c r="J22" s="228"/>
      <c r="K22" s="222"/>
      <c r="L22" s="222"/>
      <c r="M22" s="222"/>
      <c r="N22" s="222"/>
      <c r="P22" s="232"/>
      <c r="Q22" s="232"/>
      <c r="R22" s="232"/>
      <c r="S22" s="232"/>
      <c r="T22" s="232"/>
    </row>
    <row r="23" spans="1:20" s="412" customFormat="1" ht="23.25" customHeight="1">
      <c r="A23" s="144"/>
      <c r="B23" s="228"/>
      <c r="C23" s="228"/>
      <c r="D23" s="222"/>
      <c r="E23" s="222"/>
      <c r="F23" s="222"/>
      <c r="G23" s="228"/>
      <c r="H23" s="228"/>
      <c r="I23" s="228"/>
      <c r="J23" s="228"/>
      <c r="K23" s="222"/>
      <c r="L23" s="222"/>
      <c r="M23" s="222"/>
      <c r="N23" s="222"/>
      <c r="P23" s="232"/>
      <c r="Q23" s="232"/>
      <c r="R23" s="232"/>
      <c r="S23" s="232"/>
      <c r="T23" s="232"/>
    </row>
    <row r="24" spans="1:20" s="412" customFormat="1" ht="23.25" customHeight="1">
      <c r="A24" s="144"/>
      <c r="B24" s="643" t="str">
        <f>'[4]TT'!C6</f>
        <v>Trần Đức Toản</v>
      </c>
      <c r="C24" s="643"/>
      <c r="D24" s="643"/>
      <c r="E24" s="643"/>
      <c r="F24" s="643"/>
      <c r="G24" s="643"/>
      <c r="H24" s="230"/>
      <c r="I24" s="230"/>
      <c r="J24" s="230"/>
      <c r="K24" s="222"/>
      <c r="L24" s="222"/>
      <c r="M24" s="643" t="str">
        <f>'[4]TT'!C3</f>
        <v>Vũ Ngọc Phương</v>
      </c>
      <c r="N24" s="643"/>
      <c r="O24" s="643"/>
      <c r="P24" s="643"/>
      <c r="Q24" s="643"/>
      <c r="R24" s="643"/>
      <c r="S24" s="643"/>
      <c r="T24" s="230"/>
    </row>
    <row r="25" spans="1:17" s="418" customFormat="1" ht="23.25" customHeight="1">
      <c r="A25" s="413"/>
      <c r="B25" s="414"/>
      <c r="C25" s="414"/>
      <c r="D25" s="414"/>
      <c r="E25" s="414"/>
      <c r="F25" s="415"/>
      <c r="G25" s="415"/>
      <c r="H25" s="415"/>
      <c r="I25" s="416"/>
      <c r="J25" s="416"/>
      <c r="K25" s="414"/>
      <c r="L25" s="414"/>
      <c r="M25" s="414"/>
      <c r="N25" s="414"/>
      <c r="O25" s="414"/>
      <c r="P25" s="414"/>
      <c r="Q25" s="417"/>
    </row>
    <row r="26" spans="1:17" s="418" customFormat="1" ht="15" customHeight="1">
      <c r="A26" s="412"/>
      <c r="B26" s="419"/>
      <c r="C26" s="419"/>
      <c r="D26" s="419"/>
      <c r="E26" s="419"/>
      <c r="F26" s="419"/>
      <c r="G26" s="419"/>
      <c r="H26" s="419"/>
      <c r="K26" s="420"/>
      <c r="L26" s="420"/>
      <c r="M26" s="419"/>
      <c r="N26" s="419"/>
      <c r="O26" s="419"/>
      <c r="P26" s="419"/>
      <c r="Q26" s="417"/>
    </row>
    <row r="27" spans="2:16" s="412" customFormat="1" ht="15" customHeight="1">
      <c r="B27" s="421"/>
      <c r="C27" s="421"/>
      <c r="D27" s="422"/>
      <c r="E27" s="423"/>
      <c r="F27" s="423"/>
      <c r="G27" s="423"/>
      <c r="H27" s="423"/>
      <c r="I27" s="424"/>
      <c r="J27" s="424"/>
      <c r="K27" s="424"/>
      <c r="L27" s="424"/>
      <c r="M27" s="424"/>
      <c r="N27" s="424"/>
      <c r="O27" s="424"/>
      <c r="P27" s="424"/>
    </row>
    <row r="28" spans="2:16" s="412" customFormat="1" ht="15" customHeight="1">
      <c r="B28" s="421"/>
      <c r="C28" s="421"/>
      <c r="D28" s="422"/>
      <c r="E28" s="423"/>
      <c r="F28" s="423"/>
      <c r="G28" s="423"/>
      <c r="H28" s="423"/>
      <c r="I28" s="424"/>
      <c r="J28" s="424"/>
      <c r="K28" s="424"/>
      <c r="L28" s="424"/>
      <c r="M28" s="424"/>
      <c r="N28" s="424"/>
      <c r="O28" s="424"/>
      <c r="P28" s="424"/>
    </row>
    <row r="29" spans="2:16" ht="16.5">
      <c r="B29" s="426"/>
      <c r="C29" s="426"/>
      <c r="D29" s="426"/>
      <c r="E29" s="426"/>
      <c r="F29" s="426"/>
      <c r="G29" s="426"/>
      <c r="H29" s="426"/>
      <c r="I29" s="426"/>
      <c r="J29" s="426"/>
      <c r="K29" s="426"/>
      <c r="L29" s="426"/>
      <c r="M29" s="426"/>
      <c r="N29" s="426"/>
      <c r="O29" s="426"/>
      <c r="P29" s="426"/>
    </row>
    <row r="32" s="428" customFormat="1" ht="12.75" hidden="1">
      <c r="A32" s="427" t="s">
        <v>331</v>
      </c>
    </row>
    <row r="33" spans="1:19" s="428" customFormat="1" ht="15" customHeight="1" hidden="1">
      <c r="A33" s="429"/>
      <c r="B33" s="703" t="s">
        <v>332</v>
      </c>
      <c r="C33" s="703"/>
      <c r="D33" s="703"/>
      <c r="E33" s="703"/>
      <c r="F33" s="703"/>
      <c r="G33" s="703"/>
      <c r="H33" s="703"/>
      <c r="I33" s="703"/>
      <c r="J33" s="703"/>
      <c r="K33" s="703"/>
      <c r="L33" s="703"/>
      <c r="M33" s="703"/>
      <c r="N33" s="430"/>
      <c r="O33" s="429"/>
      <c r="P33" s="429"/>
      <c r="Q33" s="431"/>
      <c r="R33" s="431"/>
      <c r="S33" s="431"/>
    </row>
    <row r="34" s="428" customFormat="1" ht="12.75" hidden="1">
      <c r="B34" s="428" t="s">
        <v>333</v>
      </c>
    </row>
    <row r="35" ht="15.75" hidden="1">
      <c r="B35" s="417" t="s">
        <v>334</v>
      </c>
    </row>
  </sheetData>
  <sheetProtection formatCells="0" formatColumns="0" formatRows="0" insertRows="0" deleteRows="0"/>
  <mergeCells count="33">
    <mergeCell ref="A1:D1"/>
    <mergeCell ref="E1:O1"/>
    <mergeCell ref="P1:T1"/>
    <mergeCell ref="P2:T2"/>
    <mergeCell ref="A3:A7"/>
    <mergeCell ref="B3:B7"/>
    <mergeCell ref="C3:E3"/>
    <mergeCell ref="F3:L3"/>
    <mergeCell ref="M3:P3"/>
    <mergeCell ref="Q3:T3"/>
    <mergeCell ref="C4:C7"/>
    <mergeCell ref="D4:E4"/>
    <mergeCell ref="F4:F7"/>
    <mergeCell ref="G4:L4"/>
    <mergeCell ref="M4:N6"/>
    <mergeCell ref="O4:P6"/>
    <mergeCell ref="Q4:R6"/>
    <mergeCell ref="S4:T6"/>
    <mergeCell ref="D5:D7"/>
    <mergeCell ref="E5:E7"/>
    <mergeCell ref="G5:H6"/>
    <mergeCell ref="I5:L5"/>
    <mergeCell ref="I6:J6"/>
    <mergeCell ref="K6:L6"/>
    <mergeCell ref="B24:G24"/>
    <mergeCell ref="M24:S24"/>
    <mergeCell ref="B33:M33"/>
    <mergeCell ref="A8:B8"/>
    <mergeCell ref="A9:B9"/>
    <mergeCell ref="B19:G19"/>
    <mergeCell ref="M19:S19"/>
    <mergeCell ref="B20:G20"/>
    <mergeCell ref="M20:S20"/>
  </mergeCells>
  <printOptions/>
  <pageMargins left="0.38" right="0.39" top="0.38" bottom="0.37" header="0.31496062992126" footer="0.31496062992126"/>
  <pageSetup horizontalDpi="600" verticalDpi="600" orientation="landscape" paperSize="9" scale="65" r:id="rId1"/>
</worksheet>
</file>

<file path=xl/worksheets/sheet15.xml><?xml version="1.0" encoding="utf-8"?>
<worksheet xmlns="http://schemas.openxmlformats.org/spreadsheetml/2006/main" xmlns:r="http://schemas.openxmlformats.org/officeDocument/2006/relationships">
  <sheetPr>
    <tabColor rgb="FF0070C0"/>
  </sheetPr>
  <dimension ref="A1:Y31"/>
  <sheetViews>
    <sheetView view="pageBreakPreview" zoomScale="85" zoomScaleSheetLayoutView="85" zoomScalePageLayoutView="0" workbookViewId="0" topLeftCell="A1">
      <selection activeCell="F1" sqref="F1:Q1"/>
    </sheetView>
  </sheetViews>
  <sheetFormatPr defaultColWidth="9.00390625" defaultRowHeight="15.75"/>
  <cols>
    <col min="1" max="1" width="4.125" style="412" customWidth="1"/>
    <col min="2" max="2" width="24.75390625" style="412" customWidth="1"/>
    <col min="3" max="3" width="9.625" style="412" customWidth="1"/>
    <col min="4" max="4" width="6.75390625" style="412" customWidth="1"/>
    <col min="5" max="5" width="7.875" style="412" customWidth="1"/>
    <col min="6" max="6" width="8.00390625" style="412" customWidth="1"/>
    <col min="7" max="7" width="8.125" style="412" customWidth="1"/>
    <col min="8" max="8" width="10.00390625" style="412" customWidth="1"/>
    <col min="9" max="10" width="9.00390625" style="412" customWidth="1"/>
    <col min="11" max="11" width="8.50390625" style="412" customWidth="1"/>
    <col min="12" max="12" width="9.50390625" style="412" customWidth="1"/>
    <col min="13" max="13" width="7.125" style="412" customWidth="1"/>
    <col min="14" max="14" width="9.50390625" style="412" customWidth="1"/>
    <col min="15" max="18" width="9.00390625" style="412" customWidth="1"/>
    <col min="19" max="19" width="9.375" style="412" customWidth="1"/>
    <col min="20" max="20" width="7.375" style="412" customWidth="1"/>
    <col min="21" max="21" width="7.50390625" style="412" customWidth="1"/>
    <col min="22" max="22" width="9.75390625" style="412" customWidth="1"/>
    <col min="23" max="16384" width="9.00390625" style="412" customWidth="1"/>
  </cols>
  <sheetData>
    <row r="1" spans="1:22" ht="71.25" customHeight="1">
      <c r="A1" s="585" t="s">
        <v>335</v>
      </c>
      <c r="B1" s="585"/>
      <c r="C1" s="585"/>
      <c r="D1" s="585"/>
      <c r="E1" s="585"/>
      <c r="F1" s="731" t="s">
        <v>357</v>
      </c>
      <c r="G1" s="731"/>
      <c r="H1" s="731"/>
      <c r="I1" s="731"/>
      <c r="J1" s="731"/>
      <c r="K1" s="731"/>
      <c r="L1" s="731"/>
      <c r="M1" s="731"/>
      <c r="N1" s="731"/>
      <c r="O1" s="731"/>
      <c r="P1" s="731"/>
      <c r="Q1" s="731"/>
      <c r="R1" s="586" t="str">
        <f>'[4]TT'!C2</f>
        <v>Đơn vị  báo cáo: Cục THADS tỉnh Hà Nam
Đơn vị nhận báo cáo: Tổng Cục THADS</v>
      </c>
      <c r="S1" s="586"/>
      <c r="T1" s="586"/>
      <c r="U1" s="586"/>
      <c r="V1" s="586"/>
    </row>
    <row r="2" spans="1:22" ht="18.75" customHeight="1">
      <c r="A2" s="2"/>
      <c r="B2" s="432"/>
      <c r="C2" s="257"/>
      <c r="D2" s="257"/>
      <c r="E2" s="257"/>
      <c r="F2" s="257"/>
      <c r="G2" s="257"/>
      <c r="H2" s="257"/>
      <c r="I2" s="433"/>
      <c r="J2" s="316">
        <f>COUNTBLANK(C16:V16)</f>
        <v>20</v>
      </c>
      <c r="K2" s="316">
        <f>COUNTA(C16:V16)</f>
        <v>0</v>
      </c>
      <c r="L2" s="316">
        <f>J2+K2</f>
        <v>20</v>
      </c>
      <c r="M2" s="434"/>
      <c r="R2" s="732" t="s">
        <v>336</v>
      </c>
      <c r="S2" s="732"/>
      <c r="T2" s="732"/>
      <c r="U2" s="732"/>
      <c r="V2" s="732"/>
    </row>
    <row r="3" spans="1:24" s="413" customFormat="1" ht="18.75" customHeight="1">
      <c r="A3" s="685" t="s">
        <v>295</v>
      </c>
      <c r="B3" s="685" t="s">
        <v>3</v>
      </c>
      <c r="C3" s="730" t="s">
        <v>337</v>
      </c>
      <c r="D3" s="730" t="s">
        <v>6</v>
      </c>
      <c r="E3" s="730"/>
      <c r="F3" s="730"/>
      <c r="G3" s="730"/>
      <c r="H3" s="730" t="s">
        <v>338</v>
      </c>
      <c r="I3" s="685" t="s">
        <v>6</v>
      </c>
      <c r="J3" s="685"/>
      <c r="K3" s="685"/>
      <c r="L3" s="685"/>
      <c r="M3" s="685" t="s">
        <v>339</v>
      </c>
      <c r="N3" s="685"/>
      <c r="O3" s="685"/>
      <c r="P3" s="685"/>
      <c r="Q3" s="685"/>
      <c r="R3" s="685"/>
      <c r="S3" s="685"/>
      <c r="T3" s="685"/>
      <c r="U3" s="685"/>
      <c r="V3" s="685"/>
      <c r="X3" s="436"/>
    </row>
    <row r="4" spans="1:22" s="413" customFormat="1" ht="20.25" customHeight="1">
      <c r="A4" s="685"/>
      <c r="B4" s="685"/>
      <c r="C4" s="730"/>
      <c r="D4" s="730" t="s">
        <v>340</v>
      </c>
      <c r="E4" s="730" t="s">
        <v>6</v>
      </c>
      <c r="F4" s="730"/>
      <c r="G4" s="730" t="s">
        <v>341</v>
      </c>
      <c r="H4" s="730"/>
      <c r="I4" s="685" t="s">
        <v>342</v>
      </c>
      <c r="J4" s="685" t="s">
        <v>343</v>
      </c>
      <c r="K4" s="685" t="s">
        <v>344</v>
      </c>
      <c r="L4" s="685" t="s">
        <v>345</v>
      </c>
      <c r="M4" s="685" t="s">
        <v>88</v>
      </c>
      <c r="N4" s="685" t="s">
        <v>6</v>
      </c>
      <c r="O4" s="685"/>
      <c r="P4" s="685"/>
      <c r="Q4" s="685"/>
      <c r="R4" s="685"/>
      <c r="S4" s="685"/>
      <c r="T4" s="685"/>
      <c r="U4" s="685"/>
      <c r="V4" s="685" t="s">
        <v>346</v>
      </c>
    </row>
    <row r="5" spans="1:25" s="413" customFormat="1" ht="23.25" customHeight="1">
      <c r="A5" s="685"/>
      <c r="B5" s="685"/>
      <c r="C5" s="730"/>
      <c r="D5" s="730"/>
      <c r="E5" s="730" t="s">
        <v>329</v>
      </c>
      <c r="F5" s="730" t="s">
        <v>13</v>
      </c>
      <c r="G5" s="730"/>
      <c r="H5" s="730"/>
      <c r="I5" s="685"/>
      <c r="J5" s="685"/>
      <c r="K5" s="685"/>
      <c r="L5" s="685"/>
      <c r="M5" s="685"/>
      <c r="N5" s="685" t="s">
        <v>347</v>
      </c>
      <c r="O5" s="685" t="s">
        <v>6</v>
      </c>
      <c r="P5" s="685"/>
      <c r="Q5" s="685"/>
      <c r="R5" s="685"/>
      <c r="S5" s="685" t="s">
        <v>348</v>
      </c>
      <c r="T5" s="685" t="s">
        <v>6</v>
      </c>
      <c r="U5" s="685"/>
      <c r="V5" s="685"/>
      <c r="Y5" s="437"/>
    </row>
    <row r="6" spans="1:22" s="413" customFormat="1" ht="33" customHeight="1">
      <c r="A6" s="685"/>
      <c r="B6" s="685"/>
      <c r="C6" s="730"/>
      <c r="D6" s="730"/>
      <c r="E6" s="730"/>
      <c r="F6" s="730"/>
      <c r="G6" s="730"/>
      <c r="H6" s="730"/>
      <c r="I6" s="685"/>
      <c r="J6" s="685"/>
      <c r="K6" s="685"/>
      <c r="L6" s="685"/>
      <c r="M6" s="685"/>
      <c r="N6" s="685"/>
      <c r="O6" s="685" t="s">
        <v>349</v>
      </c>
      <c r="P6" s="685"/>
      <c r="Q6" s="685" t="s">
        <v>13</v>
      </c>
      <c r="R6" s="685"/>
      <c r="S6" s="685"/>
      <c r="T6" s="685"/>
      <c r="U6" s="685"/>
      <c r="V6" s="685"/>
    </row>
    <row r="7" spans="1:22" ht="68.25" customHeight="1">
      <c r="A7" s="685"/>
      <c r="B7" s="685"/>
      <c r="C7" s="730"/>
      <c r="D7" s="730"/>
      <c r="E7" s="730"/>
      <c r="F7" s="730"/>
      <c r="G7" s="730"/>
      <c r="H7" s="730"/>
      <c r="I7" s="685"/>
      <c r="J7" s="685"/>
      <c r="K7" s="685"/>
      <c r="L7" s="685"/>
      <c r="M7" s="685"/>
      <c r="N7" s="685"/>
      <c r="O7" s="262" t="s">
        <v>350</v>
      </c>
      <c r="P7" s="262" t="s">
        <v>351</v>
      </c>
      <c r="Q7" s="262" t="s">
        <v>350</v>
      </c>
      <c r="R7" s="262" t="s">
        <v>351</v>
      </c>
      <c r="S7" s="685"/>
      <c r="T7" s="435" t="s">
        <v>329</v>
      </c>
      <c r="U7" s="435" t="s">
        <v>13</v>
      </c>
      <c r="V7" s="685"/>
    </row>
    <row r="8" spans="1:22" ht="19.5" customHeight="1">
      <c r="A8" s="727" t="s">
        <v>24</v>
      </c>
      <c r="B8" s="727"/>
      <c r="C8" s="438">
        <v>1</v>
      </c>
      <c r="D8" s="438">
        <v>2</v>
      </c>
      <c r="E8" s="438">
        <v>3</v>
      </c>
      <c r="F8" s="438">
        <v>4</v>
      </c>
      <c r="G8" s="438">
        <v>5</v>
      </c>
      <c r="H8" s="438">
        <v>6</v>
      </c>
      <c r="I8" s="438">
        <v>7</v>
      </c>
      <c r="J8" s="438">
        <v>8</v>
      </c>
      <c r="K8" s="438">
        <v>9</v>
      </c>
      <c r="L8" s="438">
        <v>10</v>
      </c>
      <c r="M8" s="438">
        <v>11</v>
      </c>
      <c r="N8" s="438">
        <v>12</v>
      </c>
      <c r="O8" s="438">
        <v>13</v>
      </c>
      <c r="P8" s="438">
        <v>14</v>
      </c>
      <c r="Q8" s="438">
        <v>15</v>
      </c>
      <c r="R8" s="438">
        <v>16</v>
      </c>
      <c r="S8" s="438">
        <v>17</v>
      </c>
      <c r="T8" s="438">
        <v>18</v>
      </c>
      <c r="U8" s="438">
        <v>19</v>
      </c>
      <c r="V8" s="438">
        <v>20</v>
      </c>
    </row>
    <row r="9" spans="1:22" s="441" customFormat="1" ht="24" customHeight="1">
      <c r="A9" s="728" t="s">
        <v>88</v>
      </c>
      <c r="B9" s="729"/>
      <c r="C9" s="439"/>
      <c r="D9" s="439"/>
      <c r="E9" s="439"/>
      <c r="F9" s="439"/>
      <c r="G9" s="439"/>
      <c r="H9" s="439"/>
      <c r="I9" s="439"/>
      <c r="J9" s="439"/>
      <c r="K9" s="439"/>
      <c r="L9" s="439"/>
      <c r="M9" s="439"/>
      <c r="N9" s="439"/>
      <c r="O9" s="440"/>
      <c r="P9" s="440"/>
      <c r="Q9" s="440"/>
      <c r="R9" s="440"/>
      <c r="S9" s="439"/>
      <c r="T9" s="439"/>
      <c r="U9" s="439"/>
      <c r="V9" s="439"/>
    </row>
    <row r="10" spans="1:22" s="441" customFormat="1" ht="24" customHeight="1">
      <c r="A10" s="211" t="s">
        <v>46</v>
      </c>
      <c r="B10" s="212" t="s">
        <v>196</v>
      </c>
      <c r="C10" s="439">
        <v>2</v>
      </c>
      <c r="D10" s="439">
        <v>2</v>
      </c>
      <c r="E10" s="439"/>
      <c r="F10" s="439">
        <v>2</v>
      </c>
      <c r="G10" s="439"/>
      <c r="H10" s="439">
        <v>2</v>
      </c>
      <c r="I10" s="439"/>
      <c r="J10" s="439"/>
      <c r="K10" s="439"/>
      <c r="L10" s="439"/>
      <c r="M10" s="439">
        <v>2</v>
      </c>
      <c r="N10" s="439">
        <v>1</v>
      </c>
      <c r="O10" s="440"/>
      <c r="P10" s="440"/>
      <c r="Q10" s="440">
        <v>1</v>
      </c>
      <c r="R10" s="440"/>
      <c r="S10" s="439"/>
      <c r="T10" s="439"/>
      <c r="U10" s="439">
        <v>1</v>
      </c>
      <c r="V10" s="439"/>
    </row>
    <row r="11" spans="1:22" s="441" customFormat="1" ht="24" customHeight="1">
      <c r="A11" s="211" t="s">
        <v>50</v>
      </c>
      <c r="B11" s="212" t="s">
        <v>197</v>
      </c>
      <c r="C11" s="439"/>
      <c r="D11" s="439"/>
      <c r="E11" s="439"/>
      <c r="F11" s="439"/>
      <c r="G11" s="439"/>
      <c r="H11" s="439"/>
      <c r="I11" s="439"/>
      <c r="J11" s="439"/>
      <c r="K11" s="439"/>
      <c r="L11" s="439"/>
      <c r="M11" s="439"/>
      <c r="N11" s="439"/>
      <c r="O11" s="440"/>
      <c r="P11" s="440"/>
      <c r="Q11" s="440"/>
      <c r="R11" s="440"/>
      <c r="S11" s="439"/>
      <c r="T11" s="439"/>
      <c r="U11" s="439"/>
      <c r="V11" s="439"/>
    </row>
    <row r="12" spans="1:22" s="441" customFormat="1" ht="24" customHeight="1">
      <c r="A12" s="214" t="s">
        <v>25</v>
      </c>
      <c r="B12" s="215" t="s">
        <v>198</v>
      </c>
      <c r="C12" s="439"/>
      <c r="D12" s="439"/>
      <c r="E12" s="439"/>
      <c r="F12" s="439"/>
      <c r="G12" s="439"/>
      <c r="H12" s="439"/>
      <c r="I12" s="439"/>
      <c r="J12" s="439"/>
      <c r="K12" s="439"/>
      <c r="L12" s="439"/>
      <c r="M12" s="439"/>
      <c r="N12" s="439"/>
      <c r="O12" s="440"/>
      <c r="P12" s="440"/>
      <c r="Q12" s="440"/>
      <c r="R12" s="440"/>
      <c r="S12" s="439"/>
      <c r="T12" s="439"/>
      <c r="U12" s="439"/>
      <c r="V12" s="439"/>
    </row>
    <row r="13" spans="1:22" s="441" customFormat="1" ht="24" customHeight="1">
      <c r="A13" s="214" t="s">
        <v>26</v>
      </c>
      <c r="B13" s="215" t="s">
        <v>199</v>
      </c>
      <c r="C13" s="439"/>
      <c r="D13" s="439"/>
      <c r="E13" s="439"/>
      <c r="F13" s="439"/>
      <c r="G13" s="439"/>
      <c r="H13" s="439"/>
      <c r="I13" s="439"/>
      <c r="J13" s="439"/>
      <c r="K13" s="439"/>
      <c r="L13" s="439"/>
      <c r="M13" s="439"/>
      <c r="N13" s="439"/>
      <c r="O13" s="440"/>
      <c r="P13" s="440"/>
      <c r="Q13" s="440"/>
      <c r="R13" s="440"/>
      <c r="S13" s="439"/>
      <c r="T13" s="439"/>
      <c r="U13" s="439"/>
      <c r="V13" s="439"/>
    </row>
    <row r="14" spans="1:22" s="441" customFormat="1" ht="24" customHeight="1">
      <c r="A14" s="214" t="s">
        <v>27</v>
      </c>
      <c r="B14" s="215" t="s">
        <v>200</v>
      </c>
      <c r="C14" s="439"/>
      <c r="D14" s="439"/>
      <c r="E14" s="439"/>
      <c r="F14" s="439"/>
      <c r="G14" s="439"/>
      <c r="H14" s="439"/>
      <c r="I14" s="439"/>
      <c r="J14" s="439"/>
      <c r="K14" s="439"/>
      <c r="L14" s="439"/>
      <c r="M14" s="439"/>
      <c r="N14" s="439"/>
      <c r="O14" s="440"/>
      <c r="P14" s="440"/>
      <c r="Q14" s="440"/>
      <c r="R14" s="440"/>
      <c r="S14" s="439"/>
      <c r="T14" s="439"/>
      <c r="U14" s="439"/>
      <c r="V14" s="439"/>
    </row>
    <row r="15" spans="1:22" s="441" customFormat="1" ht="24" customHeight="1">
      <c r="A15" s="214" t="s">
        <v>28</v>
      </c>
      <c r="B15" s="215" t="s">
        <v>201</v>
      </c>
      <c r="C15" s="442"/>
      <c r="D15" s="442"/>
      <c r="E15" s="442"/>
      <c r="F15" s="439"/>
      <c r="G15" s="439"/>
      <c r="H15" s="439"/>
      <c r="I15" s="439"/>
      <c r="J15" s="439"/>
      <c r="K15" s="439"/>
      <c r="L15" s="439"/>
      <c r="M15" s="439"/>
      <c r="N15" s="439"/>
      <c r="O15" s="440"/>
      <c r="P15" s="440"/>
      <c r="Q15" s="440"/>
      <c r="R15" s="440"/>
      <c r="S15" s="439"/>
      <c r="T15" s="439"/>
      <c r="U15" s="439"/>
      <c r="V15" s="439"/>
    </row>
    <row r="16" spans="1:22" s="441" customFormat="1" ht="24" customHeight="1">
      <c r="A16" s="214" t="s">
        <v>29</v>
      </c>
      <c r="B16" s="215" t="s">
        <v>202</v>
      </c>
      <c r="C16" s="442"/>
      <c r="D16" s="442"/>
      <c r="E16" s="442"/>
      <c r="F16" s="439"/>
      <c r="G16" s="439"/>
      <c r="H16" s="439"/>
      <c r="I16" s="439"/>
      <c r="J16" s="439"/>
      <c r="K16" s="439"/>
      <c r="L16" s="439"/>
      <c r="M16" s="442"/>
      <c r="N16" s="442"/>
      <c r="O16" s="443"/>
      <c r="P16" s="443"/>
      <c r="Q16" s="443"/>
      <c r="R16" s="440"/>
      <c r="S16" s="442"/>
      <c r="T16" s="442"/>
      <c r="U16" s="439"/>
      <c r="V16" s="439"/>
    </row>
    <row r="17" spans="1:22" s="441" customFormat="1" ht="24" customHeight="1">
      <c r="A17" s="214" t="s">
        <v>30</v>
      </c>
      <c r="B17" s="216" t="s">
        <v>203</v>
      </c>
      <c r="C17" s="442"/>
      <c r="D17" s="442"/>
      <c r="E17" s="442"/>
      <c r="F17" s="439"/>
      <c r="G17" s="439"/>
      <c r="H17" s="439"/>
      <c r="I17" s="439"/>
      <c r="J17" s="439"/>
      <c r="K17" s="439"/>
      <c r="L17" s="439"/>
      <c r="M17" s="442"/>
      <c r="N17" s="442"/>
      <c r="O17" s="443"/>
      <c r="P17" s="443"/>
      <c r="Q17" s="443"/>
      <c r="R17" s="440"/>
      <c r="S17" s="442"/>
      <c r="T17" s="442"/>
      <c r="U17" s="439"/>
      <c r="V17" s="439"/>
    </row>
    <row r="18" spans="1:22" ht="21" customHeight="1">
      <c r="A18" s="217"/>
      <c r="B18" s="650"/>
      <c r="C18" s="650"/>
      <c r="D18" s="650"/>
      <c r="E18" s="650"/>
      <c r="F18" s="650"/>
      <c r="G18" s="650"/>
      <c r="H18" s="218"/>
      <c r="I18" s="218"/>
      <c r="J18" s="218"/>
      <c r="K18" s="219"/>
      <c r="L18" s="221"/>
      <c r="M18" s="687" t="str">
        <f>TT!C4</f>
        <v>Hà Nam, ngày 30 tháng 9 năm 2021</v>
      </c>
      <c r="N18" s="687"/>
      <c r="O18" s="687"/>
      <c r="P18" s="687"/>
      <c r="Q18" s="687"/>
      <c r="R18" s="687"/>
      <c r="S18" s="687"/>
      <c r="T18" s="411"/>
      <c r="U18" s="444"/>
      <c r="V18" s="444"/>
    </row>
    <row r="19" spans="1:25" ht="21" customHeight="1">
      <c r="A19" s="223"/>
      <c r="B19" s="642" t="s">
        <v>83</v>
      </c>
      <c r="C19" s="642"/>
      <c r="D19" s="642"/>
      <c r="E19" s="642"/>
      <c r="F19" s="642"/>
      <c r="G19" s="642"/>
      <c r="H19" s="224"/>
      <c r="I19" s="224"/>
      <c r="J19" s="224"/>
      <c r="K19" s="225"/>
      <c r="L19" s="225"/>
      <c r="M19" s="643" t="str">
        <f>'[4]TT'!C5</f>
        <v>PHÓ CỤC TRƯỞNG</v>
      </c>
      <c r="N19" s="643"/>
      <c r="O19" s="643"/>
      <c r="P19" s="643"/>
      <c r="Q19" s="643"/>
      <c r="R19" s="643"/>
      <c r="S19" s="643"/>
      <c r="T19" s="230"/>
      <c r="U19" s="445"/>
      <c r="V19" s="445"/>
      <c r="Y19" s="446"/>
    </row>
    <row r="20" spans="1:22" ht="18" customHeight="1">
      <c r="A20" s="144"/>
      <c r="B20" s="228"/>
      <c r="C20" s="228"/>
      <c r="D20" s="222"/>
      <c r="E20" s="222"/>
      <c r="F20" s="222"/>
      <c r="G20" s="228"/>
      <c r="H20" s="228"/>
      <c r="I20" s="228"/>
      <c r="J20" s="228"/>
      <c r="K20" s="222"/>
      <c r="L20" s="222"/>
      <c r="M20" s="222"/>
      <c r="N20" s="222"/>
      <c r="P20" s="230"/>
      <c r="Q20" s="230"/>
      <c r="R20" s="230"/>
      <c r="S20" s="222"/>
      <c r="T20" s="222"/>
      <c r="U20" s="447"/>
      <c r="V20" s="447"/>
    </row>
    <row r="21" spans="1:22" ht="21" customHeight="1">
      <c r="A21" s="144"/>
      <c r="B21" s="228"/>
      <c r="C21" s="228"/>
      <c r="D21" s="222"/>
      <c r="E21" s="222"/>
      <c r="F21" s="222"/>
      <c r="G21" s="228"/>
      <c r="H21" s="228"/>
      <c r="I21" s="228"/>
      <c r="J21" s="228"/>
      <c r="K21" s="222"/>
      <c r="L21" s="222"/>
      <c r="M21" s="222"/>
      <c r="N21" s="222"/>
      <c r="P21" s="232"/>
      <c r="Q21" s="232"/>
      <c r="R21" s="232"/>
      <c r="S21" s="232"/>
      <c r="T21" s="232"/>
      <c r="U21" s="448"/>
      <c r="V21" s="448"/>
    </row>
    <row r="22" spans="1:22" ht="30.75" customHeight="1">
      <c r="A22" s="144"/>
      <c r="B22" s="228"/>
      <c r="C22" s="228"/>
      <c r="D22" s="222"/>
      <c r="E22" s="222"/>
      <c r="F22" s="222"/>
      <c r="G22" s="228"/>
      <c r="H22" s="228"/>
      <c r="I22" s="228"/>
      <c r="J22" s="228"/>
      <c r="K22" s="222"/>
      <c r="L22" s="222"/>
      <c r="M22" s="222"/>
      <c r="N22" s="222"/>
      <c r="P22" s="232"/>
      <c r="Q22" s="232"/>
      <c r="R22" s="232"/>
      <c r="S22" s="232"/>
      <c r="T22" s="232"/>
      <c r="U22" s="449"/>
      <c r="V22" s="449"/>
    </row>
    <row r="23" spans="1:22" ht="30.75" customHeight="1">
      <c r="A23" s="144"/>
      <c r="B23" s="643" t="str">
        <f>'[4]TT'!C6</f>
        <v>Trần Đức Toản</v>
      </c>
      <c r="C23" s="643"/>
      <c r="D23" s="643"/>
      <c r="E23" s="643"/>
      <c r="F23" s="643"/>
      <c r="G23" s="643"/>
      <c r="H23" s="230"/>
      <c r="I23" s="230"/>
      <c r="J23" s="230"/>
      <c r="K23" s="222"/>
      <c r="L23" s="222"/>
      <c r="M23" s="643" t="str">
        <f>'[4]TT'!C3</f>
        <v>Vũ Ngọc Phương</v>
      </c>
      <c r="N23" s="643"/>
      <c r="O23" s="643"/>
      <c r="P23" s="643"/>
      <c r="Q23" s="643"/>
      <c r="R23" s="643"/>
      <c r="S23" s="643"/>
      <c r="T23" s="230"/>
      <c r="U23" s="450"/>
      <c r="V23" s="450"/>
    </row>
    <row r="24" spans="1:11" ht="15.75">
      <c r="A24" s="451"/>
      <c r="B24" s="451"/>
      <c r="C24" s="451"/>
      <c r="D24" s="451"/>
      <c r="E24" s="451"/>
      <c r="F24" s="451"/>
      <c r="G24" s="451"/>
      <c r="H24" s="451"/>
      <c r="I24" s="451"/>
      <c r="J24" s="451"/>
      <c r="K24" s="451"/>
    </row>
    <row r="25" spans="1:11" ht="15.75">
      <c r="A25" s="451"/>
      <c r="B25" s="451"/>
      <c r="C25" s="451"/>
      <c r="D25" s="451"/>
      <c r="E25" s="451"/>
      <c r="F25" s="451"/>
      <c r="G25" s="451"/>
      <c r="H25" s="451"/>
      <c r="I25" s="451"/>
      <c r="J25" s="451"/>
      <c r="K25" s="451"/>
    </row>
    <row r="26" spans="1:11" ht="15.75">
      <c r="A26" s="451"/>
      <c r="B26" s="451"/>
      <c r="C26" s="451"/>
      <c r="D26" s="451"/>
      <c r="E26" s="451"/>
      <c r="F26" s="451"/>
      <c r="G26" s="451"/>
      <c r="H26" s="451"/>
      <c r="I26" s="451"/>
      <c r="J26" s="451"/>
      <c r="K26" s="451"/>
    </row>
    <row r="27" spans="1:11" ht="15.75" hidden="1">
      <c r="A27" s="451"/>
      <c r="B27" s="451"/>
      <c r="C27" s="451"/>
      <c r="D27" s="451"/>
      <c r="E27" s="451"/>
      <c r="F27" s="451"/>
      <c r="G27" s="451"/>
      <c r="H27" s="451"/>
      <c r="I27" s="451"/>
      <c r="J27" s="451"/>
      <c r="K27" s="451"/>
    </row>
    <row r="28" spans="1:13" s="454" customFormat="1" ht="15.75" hidden="1">
      <c r="A28" s="452" t="s">
        <v>331</v>
      </c>
      <c r="B28" s="144"/>
      <c r="C28" s="144"/>
      <c r="D28" s="144"/>
      <c r="E28" s="144"/>
      <c r="F28" s="144"/>
      <c r="G28" s="144"/>
      <c r="H28" s="144"/>
      <c r="I28" s="144"/>
      <c r="J28" s="144"/>
      <c r="K28" s="144"/>
      <c r="L28" s="453"/>
      <c r="M28" s="453"/>
    </row>
    <row r="29" spans="1:19" s="454" customFormat="1" ht="15" customHeight="1" hidden="1">
      <c r="A29" s="429"/>
      <c r="B29" s="703" t="s">
        <v>352</v>
      </c>
      <c r="C29" s="703"/>
      <c r="D29" s="703"/>
      <c r="E29" s="703"/>
      <c r="F29" s="703"/>
      <c r="G29" s="703"/>
      <c r="H29" s="703"/>
      <c r="I29" s="703"/>
      <c r="J29" s="703"/>
      <c r="K29" s="703"/>
      <c r="L29" s="429"/>
      <c r="M29" s="429"/>
      <c r="N29" s="431"/>
      <c r="O29" s="431"/>
      <c r="P29" s="431"/>
      <c r="Q29" s="431"/>
      <c r="R29" s="431"/>
      <c r="S29" s="431"/>
    </row>
    <row r="30" spans="2:13" s="454" customFormat="1" ht="15.75" hidden="1">
      <c r="B30" s="428" t="s">
        <v>353</v>
      </c>
      <c r="L30" s="453"/>
      <c r="M30" s="453"/>
    </row>
    <row r="31" ht="15.75" hidden="1">
      <c r="B31" s="417" t="s">
        <v>354</v>
      </c>
    </row>
  </sheetData>
  <sheetProtection formatCells="0" formatColumns="0" formatRows="0" insertRows="0" deleteRows="0"/>
  <mergeCells count="38">
    <mergeCell ref="A1:E1"/>
    <mergeCell ref="F1:Q1"/>
    <mergeCell ref="R1:V1"/>
    <mergeCell ref="R2:V2"/>
    <mergeCell ref="A3:A7"/>
    <mergeCell ref="B3:B7"/>
    <mergeCell ref="C3:C7"/>
    <mergeCell ref="D3:G3"/>
    <mergeCell ref="H3:H7"/>
    <mergeCell ref="I3:L3"/>
    <mergeCell ref="M3:V3"/>
    <mergeCell ref="D4:D7"/>
    <mergeCell ref="E4:F4"/>
    <mergeCell ref="G4:G7"/>
    <mergeCell ref="I4:I7"/>
    <mergeCell ref="J4:J7"/>
    <mergeCell ref="K4:K7"/>
    <mergeCell ref="L4:L7"/>
    <mergeCell ref="M4:M7"/>
    <mergeCell ref="N4:U4"/>
    <mergeCell ref="V4:V7"/>
    <mergeCell ref="E5:E7"/>
    <mergeCell ref="F5:F7"/>
    <mergeCell ref="N5:N7"/>
    <mergeCell ref="O5:R5"/>
    <mergeCell ref="S5:S7"/>
    <mergeCell ref="T5:U6"/>
    <mergeCell ref="O6:P6"/>
    <mergeCell ref="Q6:R6"/>
    <mergeCell ref="B23:G23"/>
    <mergeCell ref="M23:S23"/>
    <mergeCell ref="B29:K29"/>
    <mergeCell ref="A8:B8"/>
    <mergeCell ref="A9:B9"/>
    <mergeCell ref="B18:G18"/>
    <mergeCell ref="M18:S18"/>
    <mergeCell ref="B19:G19"/>
    <mergeCell ref="M19:S19"/>
  </mergeCells>
  <printOptions/>
  <pageMargins left="0.32" right="0.31" top="0.36" bottom="0.37" header="0.31496062992126" footer="0.31496062992126"/>
  <pageSetup horizontalDpi="600" verticalDpi="600" orientation="landscape" paperSize="9" scale="68" r:id="rId1"/>
</worksheet>
</file>

<file path=xl/worksheets/sheet16.xml><?xml version="1.0" encoding="utf-8"?>
<worksheet xmlns="http://schemas.openxmlformats.org/spreadsheetml/2006/main" xmlns:r="http://schemas.openxmlformats.org/officeDocument/2006/relationships">
  <sheetPr>
    <tabColor rgb="FFFF0000"/>
  </sheetPr>
  <dimension ref="A1:J34"/>
  <sheetViews>
    <sheetView tabSelected="1" view="pageBreakPreview" zoomScaleSheetLayoutView="100" zoomScalePageLayoutView="0" workbookViewId="0" topLeftCell="A1">
      <selection activeCell="I24" sqref="I24"/>
    </sheetView>
  </sheetViews>
  <sheetFormatPr defaultColWidth="9.00390625" defaultRowHeight="15.75"/>
  <cols>
    <col min="1" max="1" width="4.75390625" style="0" customWidth="1"/>
    <col min="2" max="2" width="26.50390625" style="0" customWidth="1"/>
    <col min="3" max="4" width="7.625" style="0" customWidth="1"/>
    <col min="5" max="5" width="6.50390625" style="0" customWidth="1"/>
    <col min="6" max="7" width="12.875" style="0" customWidth="1"/>
    <col min="8" max="8" width="11.00390625" style="0" customWidth="1"/>
    <col min="9" max="9" width="15.375" style="0" bestFit="1" customWidth="1"/>
    <col min="10" max="10" width="14.75390625" style="0" bestFit="1" customWidth="1"/>
  </cols>
  <sheetData>
    <row r="1" spans="1:8" s="241" customFormat="1" ht="21.75" customHeight="1">
      <c r="A1" s="733" t="s">
        <v>204</v>
      </c>
      <c r="B1" s="733"/>
      <c r="C1" s="733"/>
      <c r="D1" s="733"/>
      <c r="E1" s="733"/>
      <c r="F1" s="733"/>
      <c r="G1" s="733"/>
      <c r="H1" s="733"/>
    </row>
    <row r="2" spans="1:8" s="241" customFormat="1" ht="21.75" customHeight="1">
      <c r="A2" s="734" t="str">
        <f>TT!C4</f>
        <v>Hà Nam, ngày 30 tháng 9 năm 2021</v>
      </c>
      <c r="B2" s="735"/>
      <c r="C2" s="735"/>
      <c r="D2" s="735"/>
      <c r="E2" s="735"/>
      <c r="F2" s="735"/>
      <c r="G2" s="735"/>
      <c r="H2" s="735"/>
    </row>
    <row r="3" spans="6:8" ht="21" customHeight="1">
      <c r="F3" s="736" t="s">
        <v>205</v>
      </c>
      <c r="G3" s="736"/>
      <c r="H3" s="736"/>
    </row>
    <row r="4" spans="1:8" ht="15.75">
      <c r="A4" s="737" t="s">
        <v>206</v>
      </c>
      <c r="B4" s="737" t="s">
        <v>207</v>
      </c>
      <c r="C4" s="739" t="s">
        <v>208</v>
      </c>
      <c r="D4" s="739"/>
      <c r="E4" s="740"/>
      <c r="F4" s="741" t="s">
        <v>209</v>
      </c>
      <c r="G4" s="741"/>
      <c r="H4" s="741"/>
    </row>
    <row r="5" spans="1:8" ht="95.25" customHeight="1">
      <c r="A5" s="738"/>
      <c r="B5" s="738"/>
      <c r="C5" s="242" t="s">
        <v>210</v>
      </c>
      <c r="D5" s="243" t="s">
        <v>211</v>
      </c>
      <c r="E5" s="258" t="s">
        <v>212</v>
      </c>
      <c r="F5" s="242" t="s">
        <v>210</v>
      </c>
      <c r="G5" s="243" t="s">
        <v>211</v>
      </c>
      <c r="H5" s="244" t="s">
        <v>212</v>
      </c>
    </row>
    <row r="6" spans="1:10" ht="15.75">
      <c r="A6" s="245" t="s">
        <v>46</v>
      </c>
      <c r="B6" s="246" t="s">
        <v>94</v>
      </c>
      <c r="C6" s="247">
        <f aca="true" t="shared" si="0" ref="C6:H6">SUM(C7:C19)</f>
        <v>841</v>
      </c>
      <c r="D6" s="247">
        <f t="shared" si="0"/>
        <v>568</v>
      </c>
      <c r="E6" s="256">
        <f t="shared" si="0"/>
        <v>224</v>
      </c>
      <c r="F6" s="247">
        <f t="shared" si="0"/>
        <v>25544027</v>
      </c>
      <c r="G6" s="247">
        <f t="shared" si="0"/>
        <v>27596762</v>
      </c>
      <c r="H6" s="247">
        <f t="shared" si="0"/>
        <v>6971931</v>
      </c>
      <c r="I6" s="523" t="s">
        <v>373</v>
      </c>
      <c r="J6" s="465">
        <f>F6+F20</f>
        <v>808826496</v>
      </c>
    </row>
    <row r="7" spans="1:10" ht="15.75">
      <c r="A7" s="248" t="s">
        <v>25</v>
      </c>
      <c r="B7" s="249" t="s">
        <v>95</v>
      </c>
      <c r="C7" s="250">
        <f>E7+'01'!E11</f>
        <v>131</v>
      </c>
      <c r="D7" s="251">
        <f>E7+'01'!Q11</f>
        <v>59</v>
      </c>
      <c r="E7" s="259">
        <v>28</v>
      </c>
      <c r="F7" s="250">
        <f>H7+'02'!D11</f>
        <v>2092248</v>
      </c>
      <c r="G7" s="250">
        <f>H7+'02'!Q11</f>
        <v>1200792</v>
      </c>
      <c r="H7" s="255">
        <v>476654</v>
      </c>
      <c r="I7" s="525">
        <f>F6+F20</f>
        <v>808826496</v>
      </c>
      <c r="J7" s="526">
        <v>808826496</v>
      </c>
    </row>
    <row r="8" spans="1:10" ht="15.75">
      <c r="A8" s="248" t="s">
        <v>26</v>
      </c>
      <c r="B8" s="252" t="s">
        <v>96</v>
      </c>
      <c r="C8" s="250">
        <f>E8+'01'!E12</f>
        <v>37</v>
      </c>
      <c r="D8" s="251">
        <f>E8+'01'!Q12</f>
        <v>16</v>
      </c>
      <c r="E8" s="259">
        <v>6</v>
      </c>
      <c r="F8" s="250">
        <f>H8+'02'!D12</f>
        <v>2504300</v>
      </c>
      <c r="G8" s="250">
        <f>H8+'02'!Q12</f>
        <v>745520</v>
      </c>
      <c r="H8" s="255">
        <v>369524</v>
      </c>
      <c r="I8" s="465">
        <f>I7-J7</f>
        <v>0</v>
      </c>
      <c r="J8" s="465">
        <f>I10+I19</f>
        <v>808826496</v>
      </c>
    </row>
    <row r="9" spans="1:9" ht="15.75">
      <c r="A9" s="248" t="s">
        <v>27</v>
      </c>
      <c r="B9" s="252" t="s">
        <v>97</v>
      </c>
      <c r="C9" s="250">
        <f>E9+'01'!E13</f>
        <v>1</v>
      </c>
      <c r="D9" s="251">
        <f>E9+'01'!Q13</f>
        <v>1</v>
      </c>
      <c r="E9" s="259">
        <v>0</v>
      </c>
      <c r="F9" s="250">
        <f>H9+'02'!D13</f>
        <v>0</v>
      </c>
      <c r="G9" s="250">
        <f>H9+'02'!Q13</f>
        <v>0</v>
      </c>
      <c r="H9" s="255"/>
      <c r="I9" s="524" t="s">
        <v>374</v>
      </c>
    </row>
    <row r="10" spans="1:10" ht="15.75">
      <c r="A10" s="248" t="s">
        <v>28</v>
      </c>
      <c r="B10" s="249" t="s">
        <v>98</v>
      </c>
      <c r="C10" s="250">
        <f>E10+'01'!E14</f>
        <v>0</v>
      </c>
      <c r="D10" s="251">
        <f>E10+'01'!Q14</f>
        <v>0</v>
      </c>
      <c r="E10" s="259">
        <v>0</v>
      </c>
      <c r="F10" s="250">
        <f>H10+'02'!D14</f>
        <v>0</v>
      </c>
      <c r="G10" s="250">
        <f>H10+'02'!Q14</f>
        <v>0</v>
      </c>
      <c r="H10" s="255"/>
      <c r="I10" s="465">
        <f>'02'!D9</f>
        <v>783222594</v>
      </c>
      <c r="J10" s="465">
        <f>'05'!D9</f>
        <v>783222594</v>
      </c>
    </row>
    <row r="11" spans="1:10" ht="25.5">
      <c r="A11" s="248" t="s">
        <v>29</v>
      </c>
      <c r="B11" s="253" t="s">
        <v>99</v>
      </c>
      <c r="C11" s="519">
        <f>E11+'01'!E15</f>
        <v>9</v>
      </c>
      <c r="D11" s="251">
        <f>E11+'01'!Q15</f>
        <v>9</v>
      </c>
      <c r="E11" s="520">
        <v>0</v>
      </c>
      <c r="F11" s="519">
        <f>H11+'02'!D15</f>
        <v>284354</v>
      </c>
      <c r="G11" s="519">
        <f>H11+'02'!Q15</f>
        <v>358865</v>
      </c>
      <c r="H11" s="521"/>
      <c r="I11" s="465">
        <f>I10-J10</f>
        <v>0</v>
      </c>
      <c r="J11" s="465"/>
    </row>
    <row r="12" spans="1:10" ht="15.75">
      <c r="A12" s="248" t="s">
        <v>30</v>
      </c>
      <c r="B12" s="249" t="s">
        <v>100</v>
      </c>
      <c r="C12" s="250">
        <f>E12+'01'!E16</f>
        <v>596</v>
      </c>
      <c r="D12" s="251">
        <f>E12+'01'!Q16</f>
        <v>449</v>
      </c>
      <c r="E12" s="259">
        <v>179</v>
      </c>
      <c r="F12" s="519">
        <f>H12+'02'!D16</f>
        <v>14476690</v>
      </c>
      <c r="G12" s="519">
        <v>19498022</v>
      </c>
      <c r="H12" s="255">
        <f>6472476-F11-389-500-223468</f>
        <v>5963765</v>
      </c>
      <c r="I12" s="523" t="s">
        <v>371</v>
      </c>
      <c r="J12" s="465"/>
    </row>
    <row r="13" spans="1:10" ht="15.75">
      <c r="A13" s="248" t="s">
        <v>31</v>
      </c>
      <c r="B13" s="249" t="s">
        <v>101</v>
      </c>
      <c r="C13" s="250">
        <f>E13+'01'!E17</f>
        <v>2</v>
      </c>
      <c r="D13" s="251">
        <f>E13+'01'!Q17</f>
        <v>1</v>
      </c>
      <c r="E13" s="259">
        <v>0</v>
      </c>
      <c r="F13" s="519">
        <f>H13+'02'!D17</f>
        <v>5065</v>
      </c>
      <c r="G13" s="519">
        <f>H13+'02'!Q17</f>
        <v>2715</v>
      </c>
      <c r="H13" s="255"/>
      <c r="I13" s="465">
        <f>G6+G20</f>
        <v>268945982</v>
      </c>
      <c r="J13" s="465"/>
    </row>
    <row r="14" spans="1:9" ht="15.75">
      <c r="A14" s="248" t="s">
        <v>32</v>
      </c>
      <c r="B14" s="249" t="s">
        <v>102</v>
      </c>
      <c r="C14" s="250">
        <f>E14+'01'!E18</f>
        <v>59</v>
      </c>
      <c r="D14" s="251">
        <f>E14+'01'!Q18</f>
        <v>29</v>
      </c>
      <c r="E14" s="259">
        <v>11</v>
      </c>
      <c r="F14" s="519">
        <f>H14+'02'!D18</f>
        <v>588145</v>
      </c>
      <c r="G14" s="250">
        <f>H14+'02'!Q18</f>
        <v>218928</v>
      </c>
      <c r="H14" s="255">
        <v>114130</v>
      </c>
      <c r="I14" s="465">
        <f>588145-F14</f>
        <v>0</v>
      </c>
    </row>
    <row r="15" spans="1:10" ht="15.75">
      <c r="A15" s="248" t="s">
        <v>33</v>
      </c>
      <c r="B15" s="249" t="s">
        <v>103</v>
      </c>
      <c r="C15" s="250">
        <f>E15+'01'!E19</f>
        <v>1</v>
      </c>
      <c r="D15" s="251">
        <f>E15+'01'!Q19</f>
        <v>0</v>
      </c>
      <c r="E15" s="259">
        <v>0</v>
      </c>
      <c r="F15" s="250">
        <f>H15+'02'!D19</f>
        <v>17710</v>
      </c>
      <c r="G15" s="250">
        <f>H15+'02'!Q19</f>
        <v>0</v>
      </c>
      <c r="H15" s="255"/>
      <c r="I15" s="524" t="s">
        <v>372</v>
      </c>
      <c r="J15" s="465">
        <f>J16-J17</f>
        <v>0</v>
      </c>
    </row>
    <row r="16" spans="1:10" ht="15.75">
      <c r="A16" s="248" t="s">
        <v>34</v>
      </c>
      <c r="B16" s="249" t="s">
        <v>104</v>
      </c>
      <c r="C16" s="250">
        <f>E16+'01'!E20</f>
        <v>0</v>
      </c>
      <c r="D16" s="251">
        <f>E16+'01'!Q20</f>
        <v>0</v>
      </c>
      <c r="E16" s="259">
        <v>0</v>
      </c>
      <c r="F16" s="250">
        <f>H16+'02'!D20</f>
        <v>0</v>
      </c>
      <c r="G16" s="250">
        <f>H16+'02'!Q20</f>
        <v>0</v>
      </c>
      <c r="H16" s="255"/>
      <c r="I16" s="522">
        <f>'05'!Q9</f>
        <v>243342080</v>
      </c>
      <c r="J16" s="522">
        <f>'05'!Q9</f>
        <v>243342080</v>
      </c>
    </row>
    <row r="17" spans="1:10" ht="15.75">
      <c r="A17" s="248" t="s">
        <v>35</v>
      </c>
      <c r="B17" s="249" t="s">
        <v>105</v>
      </c>
      <c r="C17" s="250">
        <f>E17+'01'!E21</f>
        <v>0</v>
      </c>
      <c r="D17" s="251">
        <f>E17+'01'!Q21</f>
        <v>0</v>
      </c>
      <c r="E17" s="259">
        <v>0</v>
      </c>
      <c r="F17" s="250">
        <f>H17+'02'!D21</f>
        <v>0</v>
      </c>
      <c r="G17" s="250">
        <f>H17+'02'!Q21</f>
        <v>0</v>
      </c>
      <c r="H17" s="255"/>
      <c r="I17" s="465">
        <f>I16-J16</f>
        <v>0</v>
      </c>
      <c r="J17" s="522">
        <f>PT02!C29+PT02!D29</f>
        <v>243342080</v>
      </c>
    </row>
    <row r="18" spans="1:10" ht="15.75">
      <c r="A18" s="248" t="s">
        <v>36</v>
      </c>
      <c r="B18" s="249" t="s">
        <v>106</v>
      </c>
      <c r="C18" s="250">
        <f>E18+'01'!E22</f>
        <v>0</v>
      </c>
      <c r="D18" s="251">
        <f>E18+'01'!Q22</f>
        <v>0</v>
      </c>
      <c r="E18" s="259">
        <v>0</v>
      </c>
      <c r="F18" s="250">
        <f>H18+'02'!D22</f>
        <v>0</v>
      </c>
      <c r="G18" s="250">
        <f>H18+'02'!Q22</f>
        <v>0</v>
      </c>
      <c r="H18" s="255"/>
      <c r="I18" s="524" t="s">
        <v>370</v>
      </c>
      <c r="J18" s="465"/>
    </row>
    <row r="19" spans="1:10" ht="15.75">
      <c r="A19" s="248" t="s">
        <v>37</v>
      </c>
      <c r="B19" s="249" t="s">
        <v>107</v>
      </c>
      <c r="C19" s="250">
        <f>E19+'01'!E23</f>
        <v>5</v>
      </c>
      <c r="D19" s="251">
        <f>E19+'01'!Q23</f>
        <v>4</v>
      </c>
      <c r="E19" s="259"/>
      <c r="F19" s="250">
        <f>H19+'02'!D23</f>
        <v>5575515</v>
      </c>
      <c r="G19" s="250">
        <f>H19+'02'!Q23</f>
        <v>5571920</v>
      </c>
      <c r="H19" s="255">
        <v>47858</v>
      </c>
      <c r="I19" s="465">
        <f>H6+H20</f>
        <v>25603902</v>
      </c>
      <c r="J19" s="522">
        <f>PT02!D34+PT02!C34</f>
        <v>25603902</v>
      </c>
    </row>
    <row r="20" spans="1:10" s="257" customFormat="1" ht="15.75">
      <c r="A20" s="245" t="s">
        <v>50</v>
      </c>
      <c r="B20" s="254" t="s">
        <v>108</v>
      </c>
      <c r="C20" s="247">
        <f aca="true" t="shared" si="1" ref="C20:H20">SUM(C21:C33)</f>
        <v>222</v>
      </c>
      <c r="D20" s="247">
        <f t="shared" si="1"/>
        <v>93</v>
      </c>
      <c r="E20" s="247">
        <f t="shared" si="1"/>
        <v>16</v>
      </c>
      <c r="F20" s="247">
        <f t="shared" si="1"/>
        <v>783282469</v>
      </c>
      <c r="G20" s="247">
        <f t="shared" si="1"/>
        <v>241349220</v>
      </c>
      <c r="H20" s="247">
        <f t="shared" si="1"/>
        <v>18631971</v>
      </c>
      <c r="I20" s="466">
        <f>I19-J19</f>
        <v>0</v>
      </c>
      <c r="J20" s="527">
        <f>I13-I16</f>
        <v>25603902</v>
      </c>
    </row>
    <row r="21" spans="1:10" ht="15.75">
      <c r="A21" s="248" t="s">
        <v>25</v>
      </c>
      <c r="B21" s="249" t="s">
        <v>95</v>
      </c>
      <c r="C21" s="250">
        <f>E21+'01'!E25</f>
        <v>112</v>
      </c>
      <c r="D21" s="251">
        <f>E21+'01'!Q25</f>
        <v>35</v>
      </c>
      <c r="E21" s="285">
        <v>7</v>
      </c>
      <c r="F21" s="250">
        <f>H21+'02'!D25</f>
        <v>49139351</v>
      </c>
      <c r="G21" s="250">
        <f>H21+'02'!Q25</f>
        <v>30488235</v>
      </c>
      <c r="H21" s="255">
        <v>12757243</v>
      </c>
      <c r="I21" s="465"/>
      <c r="J21" s="465">
        <f>J19-J20</f>
        <v>0</v>
      </c>
    </row>
    <row r="22" spans="1:9" ht="15.75">
      <c r="A22" s="248" t="s">
        <v>26</v>
      </c>
      <c r="B22" s="252" t="s">
        <v>96</v>
      </c>
      <c r="C22" s="250">
        <f>E22+'01'!E26</f>
        <v>28</v>
      </c>
      <c r="D22" s="251">
        <f>E22+'01'!Q26</f>
        <v>12</v>
      </c>
      <c r="E22" s="285">
        <v>4</v>
      </c>
      <c r="F22" s="250">
        <f>H22+'02'!D26</f>
        <v>727647253</v>
      </c>
      <c r="G22" s="250">
        <f>H22+'02'!Q26</f>
        <v>206269896</v>
      </c>
      <c r="H22" s="255">
        <v>4027723</v>
      </c>
      <c r="I22" s="465"/>
    </row>
    <row r="23" spans="1:9" ht="15.75">
      <c r="A23" s="248" t="s">
        <v>27</v>
      </c>
      <c r="B23" s="252" t="s">
        <v>97</v>
      </c>
      <c r="C23" s="250">
        <f>E23+'01'!E27</f>
        <v>2</v>
      </c>
      <c r="D23" s="251">
        <f>E23+'01'!Q27</f>
        <v>2</v>
      </c>
      <c r="E23" s="285">
        <v>0</v>
      </c>
      <c r="F23" s="250">
        <f>H23+'02'!D27</f>
        <v>488009</v>
      </c>
      <c r="G23" s="250">
        <f>H23+'02'!Q27</f>
        <v>488009</v>
      </c>
      <c r="H23" s="255">
        <v>0</v>
      </c>
      <c r="I23" s="465">
        <f>H6+H20+'05'!T9</f>
        <v>986759913</v>
      </c>
    </row>
    <row r="24" spans="1:10" ht="15.75">
      <c r="A24" s="248" t="s">
        <v>28</v>
      </c>
      <c r="B24" s="249" t="s">
        <v>98</v>
      </c>
      <c r="C24" s="250">
        <f>E24+'01'!E28</f>
        <v>0</v>
      </c>
      <c r="D24" s="251">
        <f>E24+'01'!Q28</f>
        <v>0</v>
      </c>
      <c r="E24" s="285">
        <v>0</v>
      </c>
      <c r="F24" s="250">
        <f>H24+'02'!D28</f>
        <v>0</v>
      </c>
      <c r="G24" s="250">
        <f>H24+'02'!Q28</f>
        <v>0</v>
      </c>
      <c r="H24" s="255">
        <v>0</v>
      </c>
      <c r="J24" s="465"/>
    </row>
    <row r="25" spans="1:10" ht="25.5">
      <c r="A25" s="248" t="s">
        <v>29</v>
      </c>
      <c r="B25" s="253" t="s">
        <v>99</v>
      </c>
      <c r="C25" s="250">
        <f>E25+'01'!E29</f>
        <v>0</v>
      </c>
      <c r="D25" s="251">
        <f>E25+'01'!Q29</f>
        <v>0</v>
      </c>
      <c r="E25" s="285">
        <v>0</v>
      </c>
      <c r="F25" s="250">
        <f>H25+'02'!D29</f>
        <v>0</v>
      </c>
      <c r="G25" s="250">
        <f>H25+'02'!Q29</f>
        <v>0</v>
      </c>
      <c r="H25" s="255">
        <v>0</v>
      </c>
      <c r="J25" s="465"/>
    </row>
    <row r="26" spans="1:10" ht="15.75">
      <c r="A26" s="248" t="s">
        <v>30</v>
      </c>
      <c r="B26" s="249" t="s">
        <v>100</v>
      </c>
      <c r="C26" s="250">
        <f>E26+'01'!E30</f>
        <v>35</v>
      </c>
      <c r="D26" s="251">
        <f>E26+'01'!Q30</f>
        <v>29</v>
      </c>
      <c r="E26" s="285">
        <v>2</v>
      </c>
      <c r="F26" s="250">
        <f>H26+'02'!D30</f>
        <v>3994122</v>
      </c>
      <c r="G26" s="250">
        <f>H26+'02'!Q30</f>
        <v>3672344</v>
      </c>
      <c r="H26" s="255">
        <f>2231428-488009</f>
        <v>1743419</v>
      </c>
      <c r="I26" s="465"/>
      <c r="J26" s="465"/>
    </row>
    <row r="27" spans="1:8" ht="15.75">
      <c r="A27" s="248" t="s">
        <v>31</v>
      </c>
      <c r="B27" s="249" t="s">
        <v>101</v>
      </c>
      <c r="C27" s="250">
        <f>E27+'01'!E31</f>
        <v>0</v>
      </c>
      <c r="D27" s="251">
        <f>E27+'01'!Q31</f>
        <v>0</v>
      </c>
      <c r="E27" s="285"/>
      <c r="F27" s="250">
        <f>H27+'02'!D31</f>
        <v>0</v>
      </c>
      <c r="G27" s="250">
        <f>H27+'02'!Q31</f>
        <v>0</v>
      </c>
      <c r="H27" s="255">
        <v>0</v>
      </c>
    </row>
    <row r="28" spans="1:9" ht="15.75">
      <c r="A28" s="248" t="s">
        <v>32</v>
      </c>
      <c r="B28" s="249" t="s">
        <v>102</v>
      </c>
      <c r="C28" s="250">
        <f>E28+'01'!E32</f>
        <v>43</v>
      </c>
      <c r="D28" s="251">
        <f>E28+'01'!Q32</f>
        <v>14</v>
      </c>
      <c r="E28" s="285">
        <v>2</v>
      </c>
      <c r="F28" s="250">
        <f>H28+'02'!D32</f>
        <v>1154645</v>
      </c>
      <c r="G28" s="250">
        <f>H28+'02'!Q32</f>
        <v>407150</v>
      </c>
      <c r="H28" s="255">
        <v>80000</v>
      </c>
      <c r="I28" s="465">
        <f>1154645-F28</f>
        <v>0</v>
      </c>
    </row>
    <row r="29" spans="1:10" ht="15.75">
      <c r="A29" s="248" t="s">
        <v>33</v>
      </c>
      <c r="B29" s="249" t="s">
        <v>103</v>
      </c>
      <c r="C29" s="250">
        <f>E29+'01'!E33</f>
        <v>1</v>
      </c>
      <c r="D29" s="251">
        <f>E29+'01'!Q33</f>
        <v>0</v>
      </c>
      <c r="E29" s="285">
        <v>0</v>
      </c>
      <c r="F29" s="250">
        <f>H29+'02'!D33</f>
        <v>835503</v>
      </c>
      <c r="G29" s="250">
        <f>H29+'02'!Q33</f>
        <v>0</v>
      </c>
      <c r="H29" s="255">
        <v>0</v>
      </c>
      <c r="I29" s="202"/>
      <c r="J29" s="202"/>
    </row>
    <row r="30" spans="1:10" ht="15.75">
      <c r="A30" s="248" t="s">
        <v>34</v>
      </c>
      <c r="B30" s="249" t="s">
        <v>104</v>
      </c>
      <c r="C30" s="250">
        <f>E30+'01'!E34</f>
        <v>0</v>
      </c>
      <c r="D30" s="251">
        <f>E30+'01'!Q34</f>
        <v>0</v>
      </c>
      <c r="E30" s="285">
        <v>0</v>
      </c>
      <c r="F30" s="250">
        <f>H30+'02'!D34</f>
        <v>0</v>
      </c>
      <c r="G30" s="250">
        <f>H30+'02'!Q34</f>
        <v>0</v>
      </c>
      <c r="H30" s="255">
        <v>0</v>
      </c>
      <c r="I30" s="202"/>
      <c r="J30" s="202"/>
    </row>
    <row r="31" spans="1:10" ht="15.75">
      <c r="A31" s="248" t="s">
        <v>35</v>
      </c>
      <c r="B31" s="249" t="s">
        <v>105</v>
      </c>
      <c r="C31" s="250">
        <f>E31+'01'!E35</f>
        <v>1</v>
      </c>
      <c r="D31" s="251">
        <f>E31+'01'!Q35</f>
        <v>1</v>
      </c>
      <c r="E31" s="285">
        <v>1</v>
      </c>
      <c r="F31" s="250">
        <f>H31+'02'!D35</f>
        <v>23586</v>
      </c>
      <c r="G31" s="250">
        <f>H31+'02'!Q35</f>
        <v>23586</v>
      </c>
      <c r="H31" s="255">
        <v>23586</v>
      </c>
      <c r="I31" s="202">
        <f>14700158-223468</f>
        <v>14476690</v>
      </c>
      <c r="J31" s="202">
        <f>19721490-223468</f>
        <v>19498022</v>
      </c>
    </row>
    <row r="32" spans="1:10" ht="15.75">
      <c r="A32" s="248" t="s">
        <v>36</v>
      </c>
      <c r="B32" s="249" t="s">
        <v>106</v>
      </c>
      <c r="C32" s="250">
        <f>E32+'01'!E36</f>
        <v>0</v>
      </c>
      <c r="D32" s="251">
        <f>E32+'01'!Q36</f>
        <v>0</v>
      </c>
      <c r="E32" s="285">
        <v>0</v>
      </c>
      <c r="F32" s="250">
        <f>H32+'02'!D36</f>
        <v>0</v>
      </c>
      <c r="G32" s="250">
        <f>H32+'02'!Q36</f>
        <v>0</v>
      </c>
      <c r="H32" s="255">
        <v>0</v>
      </c>
      <c r="I32" s="202"/>
      <c r="J32" s="202"/>
    </row>
    <row r="33" spans="1:10" ht="15.75">
      <c r="A33" s="248" t="s">
        <v>37</v>
      </c>
      <c r="B33" s="249" t="s">
        <v>107</v>
      </c>
      <c r="C33" s="250">
        <f>E33+'01'!E37</f>
        <v>0</v>
      </c>
      <c r="D33" s="251">
        <f>E33+'01'!Q37</f>
        <v>0</v>
      </c>
      <c r="E33" s="285">
        <v>0</v>
      </c>
      <c r="F33" s="250">
        <f>H33+'02'!D37</f>
        <v>0</v>
      </c>
      <c r="G33" s="250">
        <f>H33+'02'!Q37</f>
        <v>0</v>
      </c>
      <c r="H33" s="255">
        <v>0</v>
      </c>
      <c r="I33" s="202"/>
      <c r="J33" s="202"/>
    </row>
    <row r="34" spans="6:8" ht="15.75">
      <c r="F34" s="260"/>
      <c r="G34" s="260"/>
      <c r="H34" s="261"/>
    </row>
  </sheetData>
  <sheetProtection formatCells="0" formatColumns="0" formatRows="0" insertColumns="0" insertRows="0"/>
  <mergeCells count="7">
    <mergeCell ref="A1:H1"/>
    <mergeCell ref="A2:H2"/>
    <mergeCell ref="F3:H3"/>
    <mergeCell ref="A4:A5"/>
    <mergeCell ref="B4:B5"/>
    <mergeCell ref="C4:E4"/>
    <mergeCell ref="F4:H4"/>
  </mergeCells>
  <printOptions/>
  <pageMargins left="0.4" right="0.36" top="0.45" bottom="0.49"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B050"/>
  </sheetPr>
  <dimension ref="A1:AA42"/>
  <sheetViews>
    <sheetView view="pageBreakPreview" zoomScaleSheetLayoutView="100" zoomScalePageLayoutView="0" workbookViewId="0" topLeftCell="A16">
      <selection activeCell="M10" sqref="M10"/>
    </sheetView>
  </sheetViews>
  <sheetFormatPr defaultColWidth="9.00390625" defaultRowHeight="15.75"/>
  <cols>
    <col min="1" max="1" width="4.25390625" style="14" customWidth="1"/>
    <col min="2" max="2" width="25.50390625" style="14" customWidth="1"/>
    <col min="3" max="3" width="6.625" style="14" customWidth="1"/>
    <col min="4" max="4" width="7.625" style="14" customWidth="1"/>
    <col min="5" max="5" width="8.00390625" style="102" customWidth="1"/>
    <col min="6" max="6" width="6.50390625" style="14" customWidth="1"/>
    <col min="7" max="7" width="5.75390625" style="14" customWidth="1"/>
    <col min="8" max="8" width="5.375" style="14" customWidth="1"/>
    <col min="9" max="9" width="7.75390625" style="14" customWidth="1"/>
    <col min="10" max="10" width="6.75390625" style="14" customWidth="1"/>
    <col min="11" max="11" width="6.625" style="14" customWidth="1"/>
    <col min="12" max="12" width="7.125" style="14" customWidth="1"/>
    <col min="13" max="13" width="6.375" style="14" customWidth="1"/>
    <col min="14" max="14" width="6.75390625" style="130" customWidth="1"/>
    <col min="15" max="15" width="6.125" style="130" customWidth="1"/>
    <col min="16" max="16" width="5.625" style="130" customWidth="1"/>
    <col min="17" max="17" width="7.00390625" style="131" customWidth="1"/>
    <col min="18" max="18" width="7.00390625" style="130" customWidth="1"/>
    <col min="19" max="19" width="5.75390625" style="130" customWidth="1"/>
    <col min="20" max="20" width="8.125" style="130" customWidth="1"/>
    <col min="21" max="21" width="6.25390625" style="130" customWidth="1"/>
    <col min="22" max="22" width="8.00390625" style="130" customWidth="1"/>
    <col min="23" max="23" width="6.25390625" style="130" customWidth="1"/>
    <col min="24" max="24" width="5.625" style="41" hidden="1" customWidth="1"/>
    <col min="25" max="25" width="5.375" style="41" hidden="1" customWidth="1"/>
    <col min="26" max="26" width="4.875" style="41" customWidth="1"/>
    <col min="27" max="27" width="9.00390625" style="41" customWidth="1"/>
    <col min="28" max="16384" width="9.00390625" style="14" customWidth="1"/>
  </cols>
  <sheetData>
    <row r="1" spans="1:23" ht="65.25" customHeight="1">
      <c r="A1" s="555" t="s">
        <v>92</v>
      </c>
      <c r="B1" s="555"/>
      <c r="C1" s="555"/>
      <c r="D1" s="555"/>
      <c r="E1" s="556" t="s">
        <v>366</v>
      </c>
      <c r="F1" s="556"/>
      <c r="G1" s="556"/>
      <c r="H1" s="556"/>
      <c r="I1" s="556"/>
      <c r="J1" s="556"/>
      <c r="K1" s="556"/>
      <c r="L1" s="556"/>
      <c r="M1" s="556"/>
      <c r="N1" s="556"/>
      <c r="O1" s="556"/>
      <c r="P1" s="557" t="str">
        <f>'[2]TT'!C2</f>
        <v>Đơn vị  báo cáo: 
Đơn vị nhận báo cáo: </v>
      </c>
      <c r="Q1" s="557"/>
      <c r="R1" s="557"/>
      <c r="S1" s="557"/>
      <c r="T1" s="557"/>
      <c r="U1" s="557"/>
      <c r="V1" s="467"/>
      <c r="W1" s="467"/>
    </row>
    <row r="2" spans="1:23" ht="17.25" customHeight="1">
      <c r="A2" s="100"/>
      <c r="B2" s="101"/>
      <c r="C2" s="101"/>
      <c r="D2" s="101"/>
      <c r="E2" s="191"/>
      <c r="F2" s="103"/>
      <c r="G2" s="103"/>
      <c r="H2" s="103"/>
      <c r="I2" s="104"/>
      <c r="J2" s="105"/>
      <c r="K2" s="106"/>
      <c r="L2" s="106"/>
      <c r="M2" s="106"/>
      <c r="N2" s="107"/>
      <c r="O2" s="107"/>
      <c r="P2" s="558" t="s">
        <v>1</v>
      </c>
      <c r="Q2" s="558"/>
      <c r="R2" s="558"/>
      <c r="S2" s="558"/>
      <c r="T2" s="558"/>
      <c r="U2" s="558"/>
      <c r="V2" s="473"/>
      <c r="W2" s="473"/>
    </row>
    <row r="3" spans="1:27" s="109" customFormat="1" ht="15.75" customHeight="1">
      <c r="A3" s="559" t="s">
        <v>2</v>
      </c>
      <c r="B3" s="559" t="s">
        <v>3</v>
      </c>
      <c r="C3" s="559" t="s">
        <v>4</v>
      </c>
      <c r="D3" s="553" t="s">
        <v>5</v>
      </c>
      <c r="E3" s="547" t="s">
        <v>6</v>
      </c>
      <c r="F3" s="547"/>
      <c r="G3" s="547" t="s">
        <v>7</v>
      </c>
      <c r="H3" s="548" t="s">
        <v>93</v>
      </c>
      <c r="I3" s="547" t="s">
        <v>9</v>
      </c>
      <c r="J3" s="538" t="s">
        <v>6</v>
      </c>
      <c r="K3" s="539"/>
      <c r="L3" s="539"/>
      <c r="M3" s="539"/>
      <c r="N3" s="539"/>
      <c r="O3" s="539"/>
      <c r="P3" s="539"/>
      <c r="Q3" s="539"/>
      <c r="R3" s="539"/>
      <c r="S3" s="549"/>
      <c r="T3" s="550" t="s">
        <v>10</v>
      </c>
      <c r="U3" s="553" t="s">
        <v>11</v>
      </c>
      <c r="V3" s="474"/>
      <c r="W3" s="474"/>
      <c r="X3" s="185"/>
      <c r="Y3" s="185"/>
      <c r="Z3" s="185"/>
      <c r="AA3" s="185"/>
    </row>
    <row r="4" spans="1:27" s="110" customFormat="1" ht="15.75" customHeight="1">
      <c r="A4" s="560"/>
      <c r="B4" s="560"/>
      <c r="C4" s="560"/>
      <c r="D4" s="554"/>
      <c r="E4" s="548" t="s">
        <v>12</v>
      </c>
      <c r="F4" s="547" t="s">
        <v>13</v>
      </c>
      <c r="G4" s="547"/>
      <c r="H4" s="548"/>
      <c r="I4" s="547"/>
      <c r="J4" s="547" t="s">
        <v>14</v>
      </c>
      <c r="K4" s="547" t="s">
        <v>6</v>
      </c>
      <c r="L4" s="547"/>
      <c r="M4" s="547"/>
      <c r="N4" s="547"/>
      <c r="O4" s="547"/>
      <c r="P4" s="547"/>
      <c r="Q4" s="548" t="s">
        <v>15</v>
      </c>
      <c r="R4" s="547" t="s">
        <v>16</v>
      </c>
      <c r="S4" s="548" t="s">
        <v>17</v>
      </c>
      <c r="T4" s="551"/>
      <c r="U4" s="554"/>
      <c r="V4" s="474"/>
      <c r="W4" s="474"/>
      <c r="X4" s="186"/>
      <c r="Y4" s="186"/>
      <c r="Z4" s="186"/>
      <c r="AA4" s="186"/>
    </row>
    <row r="5" spans="1:27" s="109" customFormat="1" ht="15.75" customHeight="1">
      <c r="A5" s="560"/>
      <c r="B5" s="560"/>
      <c r="C5" s="560"/>
      <c r="D5" s="554"/>
      <c r="E5" s="548"/>
      <c r="F5" s="547"/>
      <c r="G5" s="547"/>
      <c r="H5" s="548"/>
      <c r="I5" s="547"/>
      <c r="J5" s="547"/>
      <c r="K5" s="547" t="s">
        <v>18</v>
      </c>
      <c r="L5" s="547" t="s">
        <v>6</v>
      </c>
      <c r="M5" s="547"/>
      <c r="N5" s="547" t="s">
        <v>19</v>
      </c>
      <c r="O5" s="547" t="s">
        <v>20</v>
      </c>
      <c r="P5" s="547" t="s">
        <v>21</v>
      </c>
      <c r="Q5" s="548"/>
      <c r="R5" s="547"/>
      <c r="S5" s="548"/>
      <c r="T5" s="551"/>
      <c r="U5" s="554"/>
      <c r="V5" s="474"/>
      <c r="W5" s="474"/>
      <c r="X5" s="185"/>
      <c r="Y5" s="185"/>
      <c r="Z5" s="185"/>
      <c r="AA5" s="185"/>
    </row>
    <row r="6" spans="1:27" s="109" customFormat="1" ht="15.75" customHeight="1">
      <c r="A6" s="560"/>
      <c r="B6" s="560"/>
      <c r="C6" s="560"/>
      <c r="D6" s="554"/>
      <c r="E6" s="548"/>
      <c r="F6" s="547"/>
      <c r="G6" s="547"/>
      <c r="H6" s="548"/>
      <c r="I6" s="547"/>
      <c r="J6" s="547"/>
      <c r="K6" s="547"/>
      <c r="L6" s="547"/>
      <c r="M6" s="547"/>
      <c r="N6" s="547"/>
      <c r="O6" s="547"/>
      <c r="P6" s="547"/>
      <c r="Q6" s="548"/>
      <c r="R6" s="547"/>
      <c r="S6" s="548"/>
      <c r="T6" s="551"/>
      <c r="U6" s="554"/>
      <c r="V6" s="474"/>
      <c r="W6" s="474"/>
      <c r="X6" s="185"/>
      <c r="Y6" s="185"/>
      <c r="Z6" s="185"/>
      <c r="AA6" s="185"/>
    </row>
    <row r="7" spans="1:27" s="109" customFormat="1" ht="44.25" customHeight="1">
      <c r="A7" s="561"/>
      <c r="B7" s="561"/>
      <c r="C7" s="561"/>
      <c r="D7" s="562"/>
      <c r="E7" s="548"/>
      <c r="F7" s="547"/>
      <c r="G7" s="547"/>
      <c r="H7" s="548"/>
      <c r="I7" s="547"/>
      <c r="J7" s="547"/>
      <c r="K7" s="547"/>
      <c r="L7" s="108" t="s">
        <v>22</v>
      </c>
      <c r="M7" s="108" t="s">
        <v>23</v>
      </c>
      <c r="N7" s="547"/>
      <c r="O7" s="547"/>
      <c r="P7" s="547"/>
      <c r="Q7" s="548"/>
      <c r="R7" s="547"/>
      <c r="S7" s="548"/>
      <c r="T7" s="552"/>
      <c r="U7" s="554"/>
      <c r="V7" s="474"/>
      <c r="W7" s="474"/>
      <c r="X7" s="185"/>
      <c r="Y7" s="185"/>
      <c r="Z7" s="185"/>
      <c r="AA7" s="185"/>
    </row>
    <row r="8" spans="1:26" ht="14.25" customHeight="1">
      <c r="A8" s="536" t="s">
        <v>24</v>
      </c>
      <c r="B8" s="537"/>
      <c r="C8" s="111" t="s">
        <v>25</v>
      </c>
      <c r="D8" s="111" t="s">
        <v>26</v>
      </c>
      <c r="E8" s="456" t="s">
        <v>27</v>
      </c>
      <c r="F8" s="111" t="s">
        <v>28</v>
      </c>
      <c r="G8" s="111" t="s">
        <v>29</v>
      </c>
      <c r="H8" s="111" t="s">
        <v>30</v>
      </c>
      <c r="I8" s="111" t="s">
        <v>31</v>
      </c>
      <c r="J8" s="111" t="s">
        <v>32</v>
      </c>
      <c r="K8" s="111" t="s">
        <v>33</v>
      </c>
      <c r="L8" s="111" t="s">
        <v>34</v>
      </c>
      <c r="M8" s="111" t="s">
        <v>35</v>
      </c>
      <c r="N8" s="111" t="s">
        <v>36</v>
      </c>
      <c r="O8" s="111" t="s">
        <v>37</v>
      </c>
      <c r="P8" s="111" t="s">
        <v>38</v>
      </c>
      <c r="Q8" s="456" t="s">
        <v>39</v>
      </c>
      <c r="R8" s="111" t="s">
        <v>40</v>
      </c>
      <c r="S8" s="111" t="s">
        <v>41</v>
      </c>
      <c r="T8" s="111" t="s">
        <v>42</v>
      </c>
      <c r="U8" s="111" t="s">
        <v>43</v>
      </c>
      <c r="V8" s="475"/>
      <c r="W8" s="475"/>
      <c r="Z8" s="83"/>
    </row>
    <row r="9" spans="1:27" ht="13.5" customHeight="1">
      <c r="A9" s="538" t="s">
        <v>44</v>
      </c>
      <c r="B9" s="539"/>
      <c r="C9" s="12">
        <f aca="true" t="shared" si="0" ref="C9:T9">C10+C24</f>
        <v>3480</v>
      </c>
      <c r="D9" s="12">
        <f t="shared" si="0"/>
        <v>3480</v>
      </c>
      <c r="E9" s="12">
        <f t="shared" si="0"/>
        <v>823</v>
      </c>
      <c r="F9" s="12">
        <f t="shared" si="0"/>
        <v>2657</v>
      </c>
      <c r="G9" s="12">
        <f t="shared" si="0"/>
        <v>64</v>
      </c>
      <c r="H9" s="12">
        <f t="shared" si="0"/>
        <v>0</v>
      </c>
      <c r="I9" s="12">
        <f t="shared" si="0"/>
        <v>3416</v>
      </c>
      <c r="J9" s="12">
        <f t="shared" si="0"/>
        <v>2990</v>
      </c>
      <c r="K9" s="12">
        <f t="shared" si="0"/>
        <v>2566</v>
      </c>
      <c r="L9" s="12">
        <f t="shared" si="0"/>
        <v>2486</v>
      </c>
      <c r="M9" s="12">
        <f t="shared" si="0"/>
        <v>80</v>
      </c>
      <c r="N9" s="12">
        <f t="shared" si="0"/>
        <v>420</v>
      </c>
      <c r="O9" s="12">
        <f t="shared" si="0"/>
        <v>0</v>
      </c>
      <c r="P9" s="12">
        <f t="shared" si="0"/>
        <v>4</v>
      </c>
      <c r="Q9" s="112">
        <f t="shared" si="0"/>
        <v>421</v>
      </c>
      <c r="R9" s="12">
        <f t="shared" si="0"/>
        <v>0</v>
      </c>
      <c r="S9" s="12">
        <f t="shared" si="0"/>
        <v>5</v>
      </c>
      <c r="T9" s="12">
        <f t="shared" si="0"/>
        <v>850</v>
      </c>
      <c r="U9" s="13">
        <f>IF(J9&lt;&gt;0,K9/J9,"")</f>
        <v>0.8581939799331104</v>
      </c>
      <c r="V9" s="470"/>
      <c r="W9" s="477"/>
      <c r="X9" s="83"/>
      <c r="Y9" s="83"/>
      <c r="Z9" s="470"/>
      <c r="AA9" s="481"/>
    </row>
    <row r="10" spans="1:27" ht="13.5" customHeight="1">
      <c r="A10" s="113" t="s">
        <v>46</v>
      </c>
      <c r="B10" s="114" t="s">
        <v>94</v>
      </c>
      <c r="C10" s="12">
        <f>SUM(C11:C23)</f>
        <v>2974</v>
      </c>
      <c r="D10" s="12">
        <f aca="true" t="shared" si="1" ref="D10:S10">SUM(D11:D23)</f>
        <v>2974</v>
      </c>
      <c r="E10" s="12">
        <f t="shared" si="1"/>
        <v>617</v>
      </c>
      <c r="F10" s="12">
        <f t="shared" si="1"/>
        <v>2357</v>
      </c>
      <c r="G10" s="12">
        <f t="shared" si="1"/>
        <v>50</v>
      </c>
      <c r="H10" s="12">
        <f t="shared" si="1"/>
        <v>0</v>
      </c>
      <c r="I10" s="12">
        <f t="shared" si="1"/>
        <v>2924</v>
      </c>
      <c r="J10" s="12">
        <f t="shared" si="1"/>
        <v>2577</v>
      </c>
      <c r="K10" s="12">
        <f t="shared" si="1"/>
        <v>2335</v>
      </c>
      <c r="L10" s="12">
        <f t="shared" si="1"/>
        <v>2270</v>
      </c>
      <c r="M10" s="12">
        <f t="shared" si="1"/>
        <v>65</v>
      </c>
      <c r="N10" s="12">
        <f t="shared" si="1"/>
        <v>241</v>
      </c>
      <c r="O10" s="12">
        <f t="shared" si="1"/>
        <v>0</v>
      </c>
      <c r="P10" s="12">
        <f t="shared" si="1"/>
        <v>1</v>
      </c>
      <c r="Q10" s="112">
        <f t="shared" si="1"/>
        <v>344</v>
      </c>
      <c r="R10" s="12">
        <f t="shared" si="1"/>
        <v>0</v>
      </c>
      <c r="S10" s="12">
        <f t="shared" si="1"/>
        <v>3</v>
      </c>
      <c r="T10" s="12">
        <f>SUM(N10:S10)</f>
        <v>589</v>
      </c>
      <c r="U10" s="13">
        <f>IF(J10&lt;&gt;0,K10/J10,"")</f>
        <v>0.906092355452076</v>
      </c>
      <c r="V10" s="470"/>
      <c r="W10" s="477"/>
      <c r="Z10" s="470"/>
      <c r="AA10" s="481"/>
    </row>
    <row r="11" spans="1:27" ht="13.5" customHeight="1">
      <c r="A11" s="115" t="s">
        <v>25</v>
      </c>
      <c r="B11" s="116" t="s">
        <v>95</v>
      </c>
      <c r="C11" s="117">
        <f>D11</f>
        <v>231</v>
      </c>
      <c r="D11" s="12">
        <f aca="true" t="shared" si="2" ref="D11:D23">E11+F11</f>
        <v>231</v>
      </c>
      <c r="E11" s="471">
        <f>'[5]01 Vp'!E11+'[5]01 Ly Nhan'!E11+'[5]01 Duy Tien'!E11+'[5]01 Thanh Liem'!E11+'[5]01 Kim Bang'!E11+'[5]01 Binh Luc'!E11+'[5]01 Phu Ly'!E11</f>
        <v>103</v>
      </c>
      <c r="F11" s="117">
        <v>128</v>
      </c>
      <c r="G11" s="117">
        <v>3</v>
      </c>
      <c r="H11" s="117"/>
      <c r="I11" s="12">
        <f>D11-G11-H11</f>
        <v>228</v>
      </c>
      <c r="J11" s="12">
        <f aca="true" t="shared" si="3" ref="J11:J37">K11+N11+O11+P11</f>
        <v>197</v>
      </c>
      <c r="K11" s="12">
        <f aca="true" t="shared" si="4" ref="K11:K22">L11+M11</f>
        <v>126</v>
      </c>
      <c r="L11" s="117">
        <v>121</v>
      </c>
      <c r="M11" s="117">
        <v>5</v>
      </c>
      <c r="N11" s="117">
        <v>70</v>
      </c>
      <c r="O11" s="117"/>
      <c r="P11" s="117">
        <v>1</v>
      </c>
      <c r="Q11" s="99">
        <f>I11-R11-S11-J11</f>
        <v>31</v>
      </c>
      <c r="R11" s="117"/>
      <c r="S11" s="117">
        <v>0</v>
      </c>
      <c r="T11" s="12">
        <f>SUM(N11:S11)</f>
        <v>102</v>
      </c>
      <c r="U11" s="13">
        <f aca="true" t="shared" si="5" ref="U11:U36">IF(J11&lt;&gt;0,K11/J11,"")</f>
        <v>0.6395939086294417</v>
      </c>
      <c r="V11" s="471"/>
      <c r="W11" s="477"/>
      <c r="Y11" s="83"/>
      <c r="Z11" s="471"/>
      <c r="AA11" s="481"/>
    </row>
    <row r="12" spans="1:27" ht="13.5" customHeight="1">
      <c r="A12" s="115" t="s">
        <v>26</v>
      </c>
      <c r="B12" s="118" t="s">
        <v>96</v>
      </c>
      <c r="C12" s="117">
        <f aca="true" t="shared" si="6" ref="C12:C37">D12</f>
        <v>72</v>
      </c>
      <c r="D12" s="12">
        <f t="shared" si="2"/>
        <v>72</v>
      </c>
      <c r="E12" s="471">
        <f>'[5]01 Vp'!E12+'[5]01 Ly Nhan'!E12+'[5]01 Duy Tien'!E12+'[5]01 Thanh Liem'!E12+'[5]01 Kim Bang'!E12+'[5]01 Binh Luc'!E12+'[5]01 Phu Ly'!E12</f>
        <v>31</v>
      </c>
      <c r="F12" s="117">
        <v>41</v>
      </c>
      <c r="G12" s="117">
        <v>1</v>
      </c>
      <c r="H12" s="117"/>
      <c r="I12" s="12">
        <f aca="true" t="shared" si="7" ref="I12:I37">D12-G12-H12</f>
        <v>71</v>
      </c>
      <c r="J12" s="12">
        <f t="shared" si="3"/>
        <v>58</v>
      </c>
      <c r="K12" s="12">
        <f t="shared" si="4"/>
        <v>31</v>
      </c>
      <c r="L12" s="117">
        <v>30</v>
      </c>
      <c r="M12" s="117">
        <v>1</v>
      </c>
      <c r="N12" s="117">
        <v>27</v>
      </c>
      <c r="O12" s="117"/>
      <c r="P12" s="117"/>
      <c r="Q12" s="99">
        <f aca="true" t="shared" si="8" ref="Q12:Q37">I12-R12-S12-J12</f>
        <v>10</v>
      </c>
      <c r="R12" s="117"/>
      <c r="S12" s="117">
        <v>3</v>
      </c>
      <c r="T12" s="12">
        <f aca="true" t="shared" si="9" ref="T12:T36">SUM(N12:S12)</f>
        <v>40</v>
      </c>
      <c r="U12" s="13">
        <f t="shared" si="5"/>
        <v>0.5344827586206896</v>
      </c>
      <c r="V12" s="471"/>
      <c r="W12" s="477"/>
      <c r="Y12" s="83"/>
      <c r="Z12" s="471"/>
      <c r="AA12" s="481"/>
    </row>
    <row r="13" spans="1:27" ht="13.5" customHeight="1">
      <c r="A13" s="115" t="s">
        <v>27</v>
      </c>
      <c r="B13" s="119" t="s">
        <v>97</v>
      </c>
      <c r="C13" s="117">
        <f t="shared" si="6"/>
        <v>1</v>
      </c>
      <c r="D13" s="12">
        <f t="shared" si="2"/>
        <v>1</v>
      </c>
      <c r="E13" s="471">
        <f>'[5]01 Vp'!E13+'[5]01 Ly Nhan'!E13+'[5]01 Duy Tien'!E13+'[5]01 Thanh Liem'!E13+'[5]01 Kim Bang'!E13+'[5]01 Binh Luc'!E13+'[5]01 Phu Ly'!E13</f>
        <v>1</v>
      </c>
      <c r="F13" s="117"/>
      <c r="G13" s="117"/>
      <c r="H13" s="117"/>
      <c r="I13" s="12">
        <f t="shared" si="7"/>
        <v>1</v>
      </c>
      <c r="J13" s="12">
        <f t="shared" si="3"/>
        <v>0</v>
      </c>
      <c r="K13" s="12">
        <f t="shared" si="4"/>
        <v>0</v>
      </c>
      <c r="L13" s="117"/>
      <c r="M13" s="117"/>
      <c r="N13" s="117"/>
      <c r="O13" s="117"/>
      <c r="P13" s="117"/>
      <c r="Q13" s="99">
        <f t="shared" si="8"/>
        <v>1</v>
      </c>
      <c r="R13" s="117"/>
      <c r="S13" s="117"/>
      <c r="T13" s="12">
        <f t="shared" si="9"/>
        <v>1</v>
      </c>
      <c r="U13" s="13">
        <f t="shared" si="5"/>
      </c>
      <c r="V13" s="471"/>
      <c r="W13" s="477"/>
      <c r="Y13" s="83"/>
      <c r="Z13" s="471"/>
      <c r="AA13" s="481"/>
    </row>
    <row r="14" spans="1:27" ht="15.75">
      <c r="A14" s="115" t="s">
        <v>28</v>
      </c>
      <c r="B14" s="116" t="s">
        <v>98</v>
      </c>
      <c r="C14" s="117">
        <f t="shared" si="6"/>
        <v>0</v>
      </c>
      <c r="D14" s="12">
        <f t="shared" si="2"/>
        <v>0</v>
      </c>
      <c r="E14" s="471">
        <f>'[5]01 Vp'!E14+'[5]01 Ly Nhan'!E14+'[5]01 Duy Tien'!E14+'[5]01 Thanh Liem'!E14+'[5]01 Kim Bang'!E14+'[5]01 Binh Luc'!E14+'[5]01 Phu Ly'!E14</f>
        <v>0</v>
      </c>
      <c r="F14" s="117"/>
      <c r="G14" s="117"/>
      <c r="H14" s="117"/>
      <c r="I14" s="12">
        <f t="shared" si="7"/>
        <v>0</v>
      </c>
      <c r="J14" s="12">
        <f t="shared" si="3"/>
        <v>0</v>
      </c>
      <c r="K14" s="12">
        <f t="shared" si="4"/>
        <v>0</v>
      </c>
      <c r="L14" s="117"/>
      <c r="M14" s="117"/>
      <c r="N14" s="117"/>
      <c r="O14" s="117"/>
      <c r="P14" s="117"/>
      <c r="Q14" s="99">
        <f t="shared" si="8"/>
        <v>0</v>
      </c>
      <c r="R14" s="117"/>
      <c r="S14" s="117"/>
      <c r="T14" s="12">
        <f t="shared" si="9"/>
        <v>0</v>
      </c>
      <c r="U14" s="13">
        <f t="shared" si="5"/>
      </c>
      <c r="V14" s="471"/>
      <c r="W14" s="477"/>
      <c r="Y14" s="83"/>
      <c r="Z14" s="471"/>
      <c r="AA14" s="481"/>
    </row>
    <row r="15" spans="1:27" ht="17.25" customHeight="1">
      <c r="A15" s="115" t="s">
        <v>29</v>
      </c>
      <c r="B15" s="120" t="s">
        <v>99</v>
      </c>
      <c r="C15" s="117">
        <f t="shared" si="6"/>
        <v>9</v>
      </c>
      <c r="D15" s="12">
        <f t="shared" si="2"/>
        <v>9</v>
      </c>
      <c r="E15" s="471">
        <v>9</v>
      </c>
      <c r="F15" s="117"/>
      <c r="G15" s="117"/>
      <c r="H15" s="117"/>
      <c r="I15" s="12">
        <f t="shared" si="7"/>
        <v>9</v>
      </c>
      <c r="J15" s="12">
        <f t="shared" si="3"/>
        <v>0</v>
      </c>
      <c r="K15" s="12">
        <f t="shared" si="4"/>
        <v>0</v>
      </c>
      <c r="L15" s="117"/>
      <c r="M15" s="117"/>
      <c r="N15" s="117"/>
      <c r="O15" s="117"/>
      <c r="P15" s="117"/>
      <c r="Q15" s="99">
        <f t="shared" si="8"/>
        <v>9</v>
      </c>
      <c r="R15" s="117"/>
      <c r="S15" s="117"/>
      <c r="T15" s="12">
        <f t="shared" si="9"/>
        <v>9</v>
      </c>
      <c r="U15" s="13">
        <f t="shared" si="5"/>
      </c>
      <c r="V15" s="471"/>
      <c r="W15" s="477"/>
      <c r="Y15" s="83"/>
      <c r="Z15" s="471"/>
      <c r="AA15" s="481"/>
    </row>
    <row r="16" spans="1:27" ht="13.5" customHeight="1">
      <c r="A16" s="115" t="s">
        <v>30</v>
      </c>
      <c r="B16" s="116" t="s">
        <v>100</v>
      </c>
      <c r="C16" s="117">
        <f t="shared" si="6"/>
        <v>1637</v>
      </c>
      <c r="D16" s="12">
        <f t="shared" si="2"/>
        <v>1637</v>
      </c>
      <c r="E16" s="471">
        <f>'[5]01 Vp'!E16+'[5]01 Ly Nhan'!E16+'[5]01 Duy Tien'!E16+'[5]01 Thanh Liem'!E16+'[5]01 Kim Bang'!E16+'[5]01 Binh Luc'!E16+'[5]01 Phu Ly'!E16+19</f>
        <v>417</v>
      </c>
      <c r="F16" s="117">
        <v>1220</v>
      </c>
      <c r="G16" s="117">
        <v>46</v>
      </c>
      <c r="H16" s="117"/>
      <c r="I16" s="12">
        <f t="shared" si="7"/>
        <v>1591</v>
      </c>
      <c r="J16" s="12">
        <f t="shared" si="3"/>
        <v>1321</v>
      </c>
      <c r="K16" s="12">
        <f t="shared" si="4"/>
        <v>1202</v>
      </c>
      <c r="L16" s="117">
        <v>1147</v>
      </c>
      <c r="M16" s="117">
        <v>55</v>
      </c>
      <c r="N16" s="117">
        <v>119</v>
      </c>
      <c r="O16" s="117"/>
      <c r="P16" s="117"/>
      <c r="Q16" s="99">
        <f t="shared" si="8"/>
        <v>270</v>
      </c>
      <c r="R16" s="117"/>
      <c r="S16" s="117"/>
      <c r="T16" s="12">
        <f t="shared" si="9"/>
        <v>389</v>
      </c>
      <c r="U16" s="13">
        <f t="shared" si="5"/>
        <v>0.9099167297501892</v>
      </c>
      <c r="V16" s="471"/>
      <c r="W16" s="477"/>
      <c r="Y16" s="83"/>
      <c r="Z16" s="471"/>
      <c r="AA16" s="481"/>
    </row>
    <row r="17" spans="1:27" ht="13.5" customHeight="1">
      <c r="A17" s="115" t="s">
        <v>31</v>
      </c>
      <c r="B17" s="116" t="s">
        <v>101</v>
      </c>
      <c r="C17" s="117">
        <f t="shared" si="6"/>
        <v>39</v>
      </c>
      <c r="D17" s="12">
        <f t="shared" si="2"/>
        <v>39</v>
      </c>
      <c r="E17" s="471">
        <f>'[5]01 Vp'!E17+'[5]01 Ly Nhan'!E17+'[5]01 Duy Tien'!E17+'[5]01 Thanh Liem'!E17+'[5]01 Kim Bang'!E17+'[5]01 Binh Luc'!E17+'[5]01 Phu Ly'!E17</f>
        <v>2</v>
      </c>
      <c r="F17" s="117">
        <v>37</v>
      </c>
      <c r="G17" s="117"/>
      <c r="H17" s="117"/>
      <c r="I17" s="12">
        <f t="shared" si="7"/>
        <v>39</v>
      </c>
      <c r="J17" s="12">
        <f t="shared" si="3"/>
        <v>38</v>
      </c>
      <c r="K17" s="12">
        <f t="shared" si="4"/>
        <v>38</v>
      </c>
      <c r="L17" s="117">
        <v>38</v>
      </c>
      <c r="M17" s="117"/>
      <c r="N17" s="117"/>
      <c r="O17" s="117"/>
      <c r="P17" s="117"/>
      <c r="Q17" s="99">
        <f t="shared" si="8"/>
        <v>1</v>
      </c>
      <c r="R17" s="117"/>
      <c r="S17" s="117"/>
      <c r="T17" s="12">
        <f t="shared" si="9"/>
        <v>1</v>
      </c>
      <c r="U17" s="13">
        <f t="shared" si="5"/>
        <v>1</v>
      </c>
      <c r="V17" s="471"/>
      <c r="W17" s="477"/>
      <c r="Y17" s="83"/>
      <c r="Z17" s="471"/>
      <c r="AA17" s="481"/>
    </row>
    <row r="18" spans="1:27" ht="13.5" customHeight="1">
      <c r="A18" s="115" t="s">
        <v>32</v>
      </c>
      <c r="B18" s="116" t="s">
        <v>102</v>
      </c>
      <c r="C18" s="117">
        <f t="shared" si="6"/>
        <v>978</v>
      </c>
      <c r="D18" s="12">
        <f t="shared" si="2"/>
        <v>978</v>
      </c>
      <c r="E18" s="471">
        <f>'[5]01 Vp'!E18+'[5]01 Ly Nhan'!E18+'[5]01 Duy Tien'!E18+'[5]01 Thanh Liem'!E18+'[5]01 Kim Bang'!E18+'[5]01 Binh Luc'!E18+'[5]01 Phu Ly'!E18</f>
        <v>48</v>
      </c>
      <c r="F18" s="117">
        <v>930</v>
      </c>
      <c r="G18" s="117"/>
      <c r="H18" s="117"/>
      <c r="I18" s="12">
        <f t="shared" si="7"/>
        <v>978</v>
      </c>
      <c r="J18" s="12">
        <f t="shared" si="3"/>
        <v>960</v>
      </c>
      <c r="K18" s="12">
        <f t="shared" si="4"/>
        <v>937</v>
      </c>
      <c r="L18" s="117">
        <v>933</v>
      </c>
      <c r="M18" s="117">
        <v>4</v>
      </c>
      <c r="N18" s="117">
        <v>23</v>
      </c>
      <c r="O18" s="117"/>
      <c r="P18" s="117"/>
      <c r="Q18" s="99">
        <f t="shared" si="8"/>
        <v>18</v>
      </c>
      <c r="R18" s="117"/>
      <c r="S18" s="117"/>
      <c r="T18" s="12">
        <f t="shared" si="9"/>
        <v>41</v>
      </c>
      <c r="U18" s="13">
        <f t="shared" si="5"/>
        <v>0.9760416666666667</v>
      </c>
      <c r="V18" s="471"/>
      <c r="W18" s="477"/>
      <c r="Y18" s="83"/>
      <c r="Z18" s="471"/>
      <c r="AA18" s="481"/>
    </row>
    <row r="19" spans="1:27" ht="13.5" customHeight="1">
      <c r="A19" s="115" t="s">
        <v>33</v>
      </c>
      <c r="B19" s="116" t="s">
        <v>103</v>
      </c>
      <c r="C19" s="117">
        <f t="shared" si="6"/>
        <v>1</v>
      </c>
      <c r="D19" s="12">
        <f t="shared" si="2"/>
        <v>1</v>
      </c>
      <c r="E19" s="471">
        <f>'[5]01 Vp'!E19+'[5]01 Ly Nhan'!E19+'[5]01 Duy Tien'!E19+'[5]01 Thanh Liem'!E19+'[5]01 Kim Bang'!E19+'[5]01 Binh Luc'!E19+'[5]01 Phu Ly'!E19</f>
        <v>1</v>
      </c>
      <c r="F19" s="117"/>
      <c r="G19" s="117"/>
      <c r="H19" s="117"/>
      <c r="I19" s="12">
        <f t="shared" si="7"/>
        <v>1</v>
      </c>
      <c r="J19" s="12">
        <f t="shared" si="3"/>
        <v>1</v>
      </c>
      <c r="K19" s="12">
        <f t="shared" si="4"/>
        <v>0</v>
      </c>
      <c r="L19" s="117"/>
      <c r="M19" s="117"/>
      <c r="N19" s="117">
        <v>1</v>
      </c>
      <c r="O19" s="117"/>
      <c r="P19" s="117"/>
      <c r="Q19" s="99">
        <f t="shared" si="8"/>
        <v>0</v>
      </c>
      <c r="R19" s="117"/>
      <c r="S19" s="117"/>
      <c r="T19" s="12">
        <f t="shared" si="9"/>
        <v>1</v>
      </c>
      <c r="U19" s="13">
        <f t="shared" si="5"/>
        <v>0</v>
      </c>
      <c r="V19" s="471"/>
      <c r="W19" s="477"/>
      <c r="Y19" s="83"/>
      <c r="Z19" s="471"/>
      <c r="AA19" s="481"/>
    </row>
    <row r="20" spans="1:27" ht="13.5" customHeight="1">
      <c r="A20" s="115" t="s">
        <v>34</v>
      </c>
      <c r="B20" s="116" t="s">
        <v>104</v>
      </c>
      <c r="C20" s="117">
        <f t="shared" si="6"/>
        <v>0</v>
      </c>
      <c r="D20" s="12">
        <f t="shared" si="2"/>
        <v>0</v>
      </c>
      <c r="E20" s="471">
        <f>'[5]01 Vp'!E20+'[5]01 Ly Nhan'!E20+'[5]01 Duy Tien'!E20+'[5]01 Thanh Liem'!E20+'[5]01 Kim Bang'!E20+'[5]01 Binh Luc'!E20+'[5]01 Phu Ly'!E20</f>
        <v>0</v>
      </c>
      <c r="F20" s="117"/>
      <c r="G20" s="117"/>
      <c r="H20" s="117"/>
      <c r="I20" s="12">
        <f t="shared" si="7"/>
        <v>0</v>
      </c>
      <c r="J20" s="12">
        <f t="shared" si="3"/>
        <v>0</v>
      </c>
      <c r="K20" s="12">
        <f t="shared" si="4"/>
        <v>0</v>
      </c>
      <c r="L20" s="117"/>
      <c r="M20" s="117"/>
      <c r="N20" s="117"/>
      <c r="O20" s="117"/>
      <c r="P20" s="117"/>
      <c r="Q20" s="99">
        <f t="shared" si="8"/>
        <v>0</v>
      </c>
      <c r="R20" s="117"/>
      <c r="S20" s="117"/>
      <c r="T20" s="12">
        <f t="shared" si="9"/>
        <v>0</v>
      </c>
      <c r="U20" s="13">
        <f t="shared" si="5"/>
      </c>
      <c r="V20" s="471"/>
      <c r="W20" s="477"/>
      <c r="Y20" s="83"/>
      <c r="Z20" s="471"/>
      <c r="AA20" s="481"/>
    </row>
    <row r="21" spans="1:27" ht="13.5" customHeight="1">
      <c r="A21" s="115" t="s">
        <v>35</v>
      </c>
      <c r="B21" s="116" t="s">
        <v>105</v>
      </c>
      <c r="C21" s="117">
        <f t="shared" si="6"/>
        <v>0</v>
      </c>
      <c r="D21" s="12">
        <f t="shared" si="2"/>
        <v>0</v>
      </c>
      <c r="E21" s="471">
        <f>'[5]01 Vp'!E21+'[5]01 Ly Nhan'!E21+'[5]01 Duy Tien'!E21+'[5]01 Thanh Liem'!E21+'[5]01 Kim Bang'!E21+'[5]01 Binh Luc'!E21+'[5]01 Phu Ly'!E21</f>
        <v>0</v>
      </c>
      <c r="F21" s="117"/>
      <c r="G21" s="117"/>
      <c r="H21" s="117"/>
      <c r="I21" s="12">
        <f t="shared" si="7"/>
        <v>0</v>
      </c>
      <c r="J21" s="12">
        <f t="shared" si="3"/>
        <v>0</v>
      </c>
      <c r="K21" s="12">
        <f t="shared" si="4"/>
        <v>0</v>
      </c>
      <c r="L21" s="117"/>
      <c r="M21" s="117"/>
      <c r="N21" s="117"/>
      <c r="O21" s="117"/>
      <c r="P21" s="117"/>
      <c r="Q21" s="99">
        <f t="shared" si="8"/>
        <v>0</v>
      </c>
      <c r="R21" s="117"/>
      <c r="S21" s="117"/>
      <c r="T21" s="12">
        <f t="shared" si="9"/>
        <v>0</v>
      </c>
      <c r="U21" s="13">
        <f t="shared" si="5"/>
      </c>
      <c r="V21" s="471"/>
      <c r="W21" s="477"/>
      <c r="Y21" s="83"/>
      <c r="Z21" s="471"/>
      <c r="AA21" s="481"/>
    </row>
    <row r="22" spans="1:27" ht="13.5" customHeight="1">
      <c r="A22" s="115" t="s">
        <v>36</v>
      </c>
      <c r="B22" s="116" t="s">
        <v>106</v>
      </c>
      <c r="C22" s="117">
        <f t="shared" si="6"/>
        <v>0</v>
      </c>
      <c r="D22" s="12">
        <f t="shared" si="2"/>
        <v>0</v>
      </c>
      <c r="E22" s="471">
        <f>'[5]01 Vp'!E22+'[5]01 Ly Nhan'!E22+'[5]01 Duy Tien'!E22+'[5]01 Thanh Liem'!E22+'[5]01 Kim Bang'!E22+'[5]01 Binh Luc'!E22+'[5]01 Phu Ly'!E22</f>
        <v>0</v>
      </c>
      <c r="F22" s="117"/>
      <c r="G22" s="117"/>
      <c r="H22" s="117"/>
      <c r="I22" s="12">
        <f t="shared" si="7"/>
        <v>0</v>
      </c>
      <c r="J22" s="12">
        <f t="shared" si="3"/>
        <v>0</v>
      </c>
      <c r="K22" s="12">
        <f t="shared" si="4"/>
        <v>0</v>
      </c>
      <c r="L22" s="117"/>
      <c r="M22" s="117"/>
      <c r="N22" s="117"/>
      <c r="O22" s="117"/>
      <c r="P22" s="117"/>
      <c r="Q22" s="99">
        <f t="shared" si="8"/>
        <v>0</v>
      </c>
      <c r="R22" s="117"/>
      <c r="S22" s="117"/>
      <c r="T22" s="12">
        <f t="shared" si="9"/>
        <v>0</v>
      </c>
      <c r="U22" s="13">
        <f t="shared" si="5"/>
      </c>
      <c r="V22" s="471"/>
      <c r="W22" s="477"/>
      <c r="Y22" s="83"/>
      <c r="Z22" s="471"/>
      <c r="AA22" s="481"/>
    </row>
    <row r="23" spans="1:27" ht="13.5" customHeight="1">
      <c r="A23" s="115" t="s">
        <v>37</v>
      </c>
      <c r="B23" s="116" t="s">
        <v>107</v>
      </c>
      <c r="C23" s="117">
        <f t="shared" si="6"/>
        <v>6</v>
      </c>
      <c r="D23" s="12">
        <f t="shared" si="2"/>
        <v>6</v>
      </c>
      <c r="E23" s="471">
        <f>'[5]01 Vp'!E23+'[5]01 Ly Nhan'!E23+'[5]01 Duy Tien'!E23+'[5]01 Thanh Liem'!E23+'[5]01 Kim Bang'!E23+'[5]01 Binh Luc'!E23+'[5]01 Phu Ly'!E23</f>
        <v>5</v>
      </c>
      <c r="F23" s="117">
        <v>1</v>
      </c>
      <c r="G23" s="117"/>
      <c r="H23" s="117"/>
      <c r="I23" s="12">
        <f t="shared" si="7"/>
        <v>6</v>
      </c>
      <c r="J23" s="12">
        <f t="shared" si="3"/>
        <v>2</v>
      </c>
      <c r="K23" s="12">
        <f>L23+M23</f>
        <v>1</v>
      </c>
      <c r="L23" s="117">
        <v>1</v>
      </c>
      <c r="M23" s="117"/>
      <c r="N23" s="117">
        <v>1</v>
      </c>
      <c r="O23" s="117"/>
      <c r="P23" s="117"/>
      <c r="Q23" s="99">
        <f t="shared" si="8"/>
        <v>4</v>
      </c>
      <c r="R23" s="117"/>
      <c r="S23" s="117"/>
      <c r="T23" s="12">
        <f t="shared" si="9"/>
        <v>5</v>
      </c>
      <c r="U23" s="13">
        <f t="shared" si="5"/>
        <v>0.5</v>
      </c>
      <c r="V23" s="471"/>
      <c r="W23" s="477"/>
      <c r="Y23" s="83"/>
      <c r="Z23" s="471"/>
      <c r="AA23" s="481"/>
    </row>
    <row r="24" spans="1:27" ht="14.25" customHeight="1">
      <c r="A24" s="113" t="s">
        <v>50</v>
      </c>
      <c r="B24" s="114" t="s">
        <v>108</v>
      </c>
      <c r="C24" s="117">
        <f t="shared" si="6"/>
        <v>506</v>
      </c>
      <c r="D24" s="12">
        <f aca="true" t="shared" si="10" ref="D24:T24">SUM(D25:D37)</f>
        <v>506</v>
      </c>
      <c r="E24" s="471">
        <f>'[5]01 Vp'!E24+'[5]01 Ly Nhan'!E24+'[5]01 Duy Tien'!E24+'[5]01 Thanh Liem'!E24+'[5]01 Kim Bang'!E24+'[5]01 Binh Luc'!E24+'[5]01 Phu Ly'!E24</f>
        <v>206</v>
      </c>
      <c r="F24" s="12">
        <f t="shared" si="10"/>
        <v>300</v>
      </c>
      <c r="G24" s="12">
        <f t="shared" si="10"/>
        <v>14</v>
      </c>
      <c r="H24" s="12">
        <f t="shared" si="10"/>
        <v>0</v>
      </c>
      <c r="I24" s="12">
        <f t="shared" si="7"/>
        <v>492</v>
      </c>
      <c r="J24" s="12">
        <f t="shared" si="10"/>
        <v>413</v>
      </c>
      <c r="K24" s="12">
        <f t="shared" si="10"/>
        <v>231</v>
      </c>
      <c r="L24" s="12">
        <f t="shared" si="10"/>
        <v>216</v>
      </c>
      <c r="M24" s="12">
        <f t="shared" si="10"/>
        <v>15</v>
      </c>
      <c r="N24" s="12">
        <f t="shared" si="10"/>
        <v>179</v>
      </c>
      <c r="O24" s="12">
        <f t="shared" si="10"/>
        <v>0</v>
      </c>
      <c r="P24" s="12">
        <f t="shared" si="10"/>
        <v>3</v>
      </c>
      <c r="Q24" s="99">
        <f t="shared" si="8"/>
        <v>77</v>
      </c>
      <c r="R24" s="12">
        <f t="shared" si="10"/>
        <v>0</v>
      </c>
      <c r="S24" s="12">
        <f t="shared" si="10"/>
        <v>2</v>
      </c>
      <c r="T24" s="12">
        <f t="shared" si="10"/>
        <v>261</v>
      </c>
      <c r="U24" s="13">
        <f t="shared" si="5"/>
        <v>0.559322033898305</v>
      </c>
      <c r="V24" s="470"/>
      <c r="W24" s="477"/>
      <c r="Y24" s="83"/>
      <c r="Z24" s="470"/>
      <c r="AA24" s="481"/>
    </row>
    <row r="25" spans="1:27" ht="14.25" customHeight="1">
      <c r="A25" s="115" t="s">
        <v>25</v>
      </c>
      <c r="B25" s="116" t="s">
        <v>95</v>
      </c>
      <c r="C25" s="117">
        <f t="shared" si="6"/>
        <v>227</v>
      </c>
      <c r="D25" s="12">
        <f>E25+F25</f>
        <v>227</v>
      </c>
      <c r="E25" s="471">
        <f>'[5]01 Vp'!E25+'[5]01 Ly Nhan'!E25+'[5]01 Duy Tien'!E25+'[5]01 Thanh Liem'!E25+'[5]01 Kim Bang'!E25+'[5]01 Binh Luc'!E25+'[5]01 Phu Ly'!E25</f>
        <v>105</v>
      </c>
      <c r="F25" s="117">
        <v>122</v>
      </c>
      <c r="G25" s="117">
        <v>2</v>
      </c>
      <c r="H25" s="117"/>
      <c r="I25" s="12">
        <f t="shared" si="7"/>
        <v>225</v>
      </c>
      <c r="J25" s="12">
        <f t="shared" si="3"/>
        <v>197</v>
      </c>
      <c r="K25" s="12">
        <f>L25+M25</f>
        <v>99</v>
      </c>
      <c r="L25" s="117">
        <v>89</v>
      </c>
      <c r="M25" s="117">
        <v>10</v>
      </c>
      <c r="N25" s="117">
        <v>95</v>
      </c>
      <c r="O25" s="117"/>
      <c r="P25" s="117">
        <v>3</v>
      </c>
      <c r="Q25" s="99">
        <f t="shared" si="8"/>
        <v>28</v>
      </c>
      <c r="R25" s="117">
        <f>'[2]01 Vp'!R25+'[2]01 Ly Nhan'!R25+'[2]01 Duy Tien'!R25+'[2]01 Thanh Liem'!R25+'[2]01 Kim Bang'!R25+'[2]01 Binh Luc'!R25+'[2]01 Phu Ly'!R25</f>
        <v>0</v>
      </c>
      <c r="S25" s="117"/>
      <c r="T25" s="12">
        <f t="shared" si="9"/>
        <v>126</v>
      </c>
      <c r="U25" s="13">
        <f t="shared" si="5"/>
        <v>0.5025380710659898</v>
      </c>
      <c r="V25" s="471"/>
      <c r="W25" s="477"/>
      <c r="Y25" s="83"/>
      <c r="Z25" s="471"/>
      <c r="AA25" s="481"/>
    </row>
    <row r="26" spans="1:27" ht="14.25" customHeight="1">
      <c r="A26" s="115" t="s">
        <v>26</v>
      </c>
      <c r="B26" s="118" t="s">
        <v>96</v>
      </c>
      <c r="C26" s="117">
        <f t="shared" si="6"/>
        <v>51</v>
      </c>
      <c r="D26" s="12">
        <f aca="true" t="shared" si="11" ref="D26:D37">E26+F26</f>
        <v>51</v>
      </c>
      <c r="E26" s="471">
        <f>'[5]01 Vp'!E26+'[5]01 Ly Nhan'!E26+'[5]01 Duy Tien'!E26+'[5]01 Thanh Liem'!E26+'[5]01 Kim Bang'!E26+'[5]01 Binh Luc'!E26+'[5]01 Phu Ly'!E26</f>
        <v>24</v>
      </c>
      <c r="F26" s="117">
        <v>27</v>
      </c>
      <c r="G26" s="117">
        <v>2</v>
      </c>
      <c r="H26" s="117"/>
      <c r="I26" s="12">
        <f t="shared" si="7"/>
        <v>49</v>
      </c>
      <c r="J26" s="12">
        <f t="shared" si="3"/>
        <v>39</v>
      </c>
      <c r="K26" s="12">
        <f aca="true" t="shared" si="12" ref="K26:K37">L26+M26</f>
        <v>9</v>
      </c>
      <c r="L26" s="117">
        <v>6</v>
      </c>
      <c r="M26" s="117">
        <v>3</v>
      </c>
      <c r="N26" s="117">
        <v>30</v>
      </c>
      <c r="O26" s="117"/>
      <c r="P26" s="117"/>
      <c r="Q26" s="99">
        <f t="shared" si="8"/>
        <v>8</v>
      </c>
      <c r="R26" s="117">
        <f>'[2]01 Vp'!R26+'[2]01 Ly Nhan'!R26+'[2]01 Duy Tien'!R26+'[2]01 Thanh Liem'!R26+'[2]01 Kim Bang'!R26+'[2]01 Binh Luc'!R26+'[2]01 Phu Ly'!R26</f>
        <v>0</v>
      </c>
      <c r="S26" s="117">
        <v>2</v>
      </c>
      <c r="T26" s="12">
        <f t="shared" si="9"/>
        <v>40</v>
      </c>
      <c r="U26" s="13">
        <f t="shared" si="5"/>
        <v>0.23076923076923078</v>
      </c>
      <c r="V26" s="471"/>
      <c r="W26" s="477"/>
      <c r="Y26" s="83"/>
      <c r="Z26" s="471"/>
      <c r="AA26" s="481"/>
    </row>
    <row r="27" spans="1:27" ht="14.25" customHeight="1">
      <c r="A27" s="115" t="s">
        <v>27</v>
      </c>
      <c r="B27" s="119" t="s">
        <v>97</v>
      </c>
      <c r="C27" s="117">
        <f t="shared" si="6"/>
        <v>2</v>
      </c>
      <c r="D27" s="12">
        <f t="shared" si="11"/>
        <v>2</v>
      </c>
      <c r="E27" s="471">
        <f>'[5]01 Vp'!E27+'[5]01 Ly Nhan'!E27+'[5]01 Duy Tien'!E27+'[5]01 Thanh Liem'!E27+'[5]01 Kim Bang'!E27+'[5]01 Binh Luc'!E27+'[5]01 Phu Ly'!E27</f>
        <v>2</v>
      </c>
      <c r="F27" s="117"/>
      <c r="G27" s="117"/>
      <c r="H27" s="117"/>
      <c r="I27" s="12">
        <f t="shared" si="7"/>
        <v>2</v>
      </c>
      <c r="J27" s="12">
        <f t="shared" si="3"/>
        <v>0</v>
      </c>
      <c r="K27" s="12">
        <f t="shared" si="12"/>
        <v>0</v>
      </c>
      <c r="L27" s="117"/>
      <c r="M27" s="117"/>
      <c r="N27" s="117"/>
      <c r="O27" s="117"/>
      <c r="P27" s="117"/>
      <c r="Q27" s="99">
        <f t="shared" si="8"/>
        <v>2</v>
      </c>
      <c r="R27" s="117">
        <f>'[2]01 Vp'!R27+'[2]01 Ly Nhan'!R27+'[2]01 Duy Tien'!R27+'[2]01 Thanh Liem'!R27+'[2]01 Kim Bang'!R27+'[2]01 Binh Luc'!R27+'[2]01 Phu Ly'!R27</f>
        <v>0</v>
      </c>
      <c r="S27" s="117"/>
      <c r="T27" s="12">
        <f t="shared" si="9"/>
        <v>2</v>
      </c>
      <c r="U27" s="13">
        <f t="shared" si="5"/>
      </c>
      <c r="V27" s="471"/>
      <c r="W27" s="477"/>
      <c r="Y27" s="83"/>
      <c r="Z27" s="471"/>
      <c r="AA27" s="481"/>
    </row>
    <row r="28" spans="1:27" ht="14.25" customHeight="1">
      <c r="A28" s="115" t="s">
        <v>28</v>
      </c>
      <c r="B28" s="116" t="s">
        <v>98</v>
      </c>
      <c r="C28" s="117">
        <f t="shared" si="6"/>
        <v>0</v>
      </c>
      <c r="D28" s="12">
        <f t="shared" si="11"/>
        <v>0</v>
      </c>
      <c r="E28" s="471">
        <f>'[5]01 Vp'!E28+'[5]01 Ly Nhan'!E28+'[5]01 Duy Tien'!E28+'[5]01 Thanh Liem'!E28+'[5]01 Kim Bang'!E28+'[5]01 Binh Luc'!E28+'[5]01 Phu Ly'!E28</f>
        <v>0</v>
      </c>
      <c r="F28" s="117"/>
      <c r="G28" s="117"/>
      <c r="H28" s="117"/>
      <c r="I28" s="12">
        <f t="shared" si="7"/>
        <v>0</v>
      </c>
      <c r="J28" s="12">
        <f t="shared" si="3"/>
        <v>0</v>
      </c>
      <c r="K28" s="12">
        <f t="shared" si="12"/>
        <v>0</v>
      </c>
      <c r="L28" s="117"/>
      <c r="M28" s="117"/>
      <c r="N28" s="117"/>
      <c r="O28" s="117"/>
      <c r="P28" s="117"/>
      <c r="Q28" s="99">
        <f t="shared" si="8"/>
        <v>0</v>
      </c>
      <c r="R28" s="117">
        <f>'[2]01 Vp'!R28+'[2]01 Ly Nhan'!R28+'[2]01 Duy Tien'!R28+'[2]01 Thanh Liem'!R28+'[2]01 Kim Bang'!R28+'[2]01 Binh Luc'!R28+'[2]01 Phu Ly'!R28</f>
        <v>0</v>
      </c>
      <c r="S28" s="117"/>
      <c r="T28" s="12">
        <f t="shared" si="9"/>
        <v>0</v>
      </c>
      <c r="U28" s="13">
        <f t="shared" si="5"/>
      </c>
      <c r="V28" s="471"/>
      <c r="W28" s="477"/>
      <c r="Y28" s="83"/>
      <c r="Z28" s="471"/>
      <c r="AA28" s="481"/>
    </row>
    <row r="29" spans="1:27" ht="16.5" customHeight="1">
      <c r="A29" s="115" t="s">
        <v>29</v>
      </c>
      <c r="B29" s="120" t="s">
        <v>99</v>
      </c>
      <c r="C29" s="117">
        <f t="shared" si="6"/>
        <v>0</v>
      </c>
      <c r="D29" s="12">
        <f t="shared" si="11"/>
        <v>0</v>
      </c>
      <c r="E29" s="471">
        <f>'[5]01 Vp'!E29+'[5]01 Ly Nhan'!E29+'[5]01 Duy Tien'!E29+'[5]01 Thanh Liem'!E29+'[5]01 Kim Bang'!E29+'[5]01 Binh Luc'!E29+'[5]01 Phu Ly'!E29</f>
        <v>0</v>
      </c>
      <c r="F29" s="117"/>
      <c r="G29" s="117"/>
      <c r="H29" s="117"/>
      <c r="I29" s="12">
        <f t="shared" si="7"/>
        <v>0</v>
      </c>
      <c r="J29" s="12">
        <f t="shared" si="3"/>
        <v>0</v>
      </c>
      <c r="K29" s="12">
        <f t="shared" si="12"/>
        <v>0</v>
      </c>
      <c r="L29" s="117"/>
      <c r="M29" s="117"/>
      <c r="N29" s="117"/>
      <c r="O29" s="117"/>
      <c r="P29" s="117"/>
      <c r="Q29" s="99">
        <f t="shared" si="8"/>
        <v>0</v>
      </c>
      <c r="R29" s="117">
        <f>'[2]01 Vp'!R29+'[2]01 Ly Nhan'!R29+'[2]01 Duy Tien'!R29+'[2]01 Thanh Liem'!R29+'[2]01 Kim Bang'!R29+'[2]01 Binh Luc'!R29+'[2]01 Phu Ly'!R29</f>
        <v>0</v>
      </c>
      <c r="S29" s="117"/>
      <c r="T29" s="12">
        <f t="shared" si="9"/>
        <v>0</v>
      </c>
      <c r="U29" s="13">
        <f t="shared" si="5"/>
      </c>
      <c r="V29" s="471"/>
      <c r="W29" s="477"/>
      <c r="Y29" s="83"/>
      <c r="Z29" s="471"/>
      <c r="AA29" s="481"/>
    </row>
    <row r="30" spans="1:27" ht="14.25" customHeight="1">
      <c r="A30" s="115" t="s">
        <v>30</v>
      </c>
      <c r="B30" s="116" t="s">
        <v>100</v>
      </c>
      <c r="C30" s="117">
        <f t="shared" si="6"/>
        <v>139</v>
      </c>
      <c r="D30" s="12">
        <f t="shared" si="11"/>
        <v>139</v>
      </c>
      <c r="E30" s="471">
        <f>'[5]01 Vp'!E30+'[5]01 Ly Nhan'!E30+'[5]01 Duy Tien'!E30+'[5]01 Thanh Liem'!E30+'[5]01 Kim Bang'!E30+'[5]01 Binh Luc'!E30+'[5]01 Phu Ly'!E30</f>
        <v>33</v>
      </c>
      <c r="F30" s="117">
        <v>106</v>
      </c>
      <c r="G30" s="117">
        <v>4</v>
      </c>
      <c r="H30" s="117"/>
      <c r="I30" s="12">
        <f t="shared" si="7"/>
        <v>135</v>
      </c>
      <c r="J30" s="12">
        <f t="shared" si="3"/>
        <v>108</v>
      </c>
      <c r="K30" s="12">
        <f t="shared" si="12"/>
        <v>83</v>
      </c>
      <c r="L30" s="117">
        <v>81</v>
      </c>
      <c r="M30" s="117">
        <v>2</v>
      </c>
      <c r="N30" s="117">
        <v>25</v>
      </c>
      <c r="O30" s="117"/>
      <c r="P30" s="117"/>
      <c r="Q30" s="99">
        <f t="shared" si="8"/>
        <v>27</v>
      </c>
      <c r="R30" s="117">
        <f>'[2]01 Vp'!R30+'[2]01 Ly Nhan'!R30+'[2]01 Duy Tien'!R30+'[2]01 Thanh Liem'!R30+'[2]01 Kim Bang'!R30+'[2]01 Binh Luc'!R30+'[2]01 Phu Ly'!R30</f>
        <v>0</v>
      </c>
      <c r="S30" s="117"/>
      <c r="T30" s="12">
        <f t="shared" si="9"/>
        <v>52</v>
      </c>
      <c r="U30" s="13">
        <f t="shared" si="5"/>
        <v>0.7685185185185185</v>
      </c>
      <c r="V30" s="471"/>
      <c r="W30" s="477"/>
      <c r="Y30" s="83"/>
      <c r="Z30" s="471"/>
      <c r="AA30" s="481"/>
    </row>
    <row r="31" spans="1:27" ht="14.25" customHeight="1">
      <c r="A31" s="115" t="s">
        <v>31</v>
      </c>
      <c r="B31" s="116" t="s">
        <v>101</v>
      </c>
      <c r="C31" s="117">
        <f t="shared" si="6"/>
        <v>1</v>
      </c>
      <c r="D31" s="12">
        <f t="shared" si="11"/>
        <v>1</v>
      </c>
      <c r="E31" s="471">
        <f>'[5]01 Vp'!E31+'[5]01 Ly Nhan'!E31+'[5]01 Duy Tien'!E31+'[5]01 Thanh Liem'!E31+'[5]01 Kim Bang'!E31+'[5]01 Binh Luc'!E31+'[5]01 Phu Ly'!E31</f>
        <v>0</v>
      </c>
      <c r="F31" s="117">
        <v>1</v>
      </c>
      <c r="G31" s="117"/>
      <c r="H31" s="117"/>
      <c r="I31" s="12">
        <f t="shared" si="7"/>
        <v>1</v>
      </c>
      <c r="J31" s="12">
        <f t="shared" si="3"/>
        <v>1</v>
      </c>
      <c r="K31" s="12">
        <f t="shared" si="12"/>
        <v>0</v>
      </c>
      <c r="L31" s="117"/>
      <c r="M31" s="117"/>
      <c r="N31" s="117">
        <v>1</v>
      </c>
      <c r="O31" s="117"/>
      <c r="P31" s="117"/>
      <c r="Q31" s="99">
        <f t="shared" si="8"/>
        <v>0</v>
      </c>
      <c r="R31" s="117">
        <f>'[2]01 Vp'!R31+'[2]01 Ly Nhan'!R31+'[2]01 Duy Tien'!R31+'[2]01 Thanh Liem'!R31+'[2]01 Kim Bang'!R31+'[2]01 Binh Luc'!R31+'[2]01 Phu Ly'!R31</f>
        <v>0</v>
      </c>
      <c r="S31" s="117"/>
      <c r="T31" s="12">
        <f t="shared" si="9"/>
        <v>1</v>
      </c>
      <c r="U31" s="13">
        <f t="shared" si="5"/>
        <v>0</v>
      </c>
      <c r="V31" s="471"/>
      <c r="W31" s="477"/>
      <c r="Y31" s="83"/>
      <c r="Z31" s="471"/>
      <c r="AA31" s="481"/>
    </row>
    <row r="32" spans="1:27" ht="12.75" customHeight="1">
      <c r="A32" s="115" t="s">
        <v>32</v>
      </c>
      <c r="B32" s="116" t="s">
        <v>102</v>
      </c>
      <c r="C32" s="117">
        <f t="shared" si="6"/>
        <v>84</v>
      </c>
      <c r="D32" s="12">
        <f t="shared" si="11"/>
        <v>84</v>
      </c>
      <c r="E32" s="471">
        <f>'[5]01 Vp'!E32+'[5]01 Ly Nhan'!E32+'[5]01 Duy Tien'!E32+'[5]01 Thanh Liem'!E32+'[5]01 Kim Bang'!E32+'[5]01 Binh Luc'!E32+'[5]01 Phu Ly'!E32</f>
        <v>41</v>
      </c>
      <c r="F32" s="117">
        <v>43</v>
      </c>
      <c r="G32" s="117">
        <v>5</v>
      </c>
      <c r="H32" s="117"/>
      <c r="I32" s="12">
        <f t="shared" si="7"/>
        <v>79</v>
      </c>
      <c r="J32" s="12">
        <f t="shared" si="3"/>
        <v>67</v>
      </c>
      <c r="K32" s="12">
        <f t="shared" si="12"/>
        <v>40</v>
      </c>
      <c r="L32" s="117">
        <v>40</v>
      </c>
      <c r="M32" s="117"/>
      <c r="N32" s="117">
        <v>27</v>
      </c>
      <c r="O32" s="117"/>
      <c r="P32" s="117"/>
      <c r="Q32" s="99">
        <f t="shared" si="8"/>
        <v>12</v>
      </c>
      <c r="R32" s="117">
        <f>'[2]01 Vp'!R32+'[2]01 Ly Nhan'!R32+'[2]01 Duy Tien'!R32+'[2]01 Thanh Liem'!R32+'[2]01 Kim Bang'!R32+'[2]01 Binh Luc'!R32+'[2]01 Phu Ly'!R32</f>
        <v>0</v>
      </c>
      <c r="S32" s="117"/>
      <c r="T32" s="12">
        <f t="shared" si="9"/>
        <v>39</v>
      </c>
      <c r="U32" s="13">
        <f t="shared" si="5"/>
        <v>0.5970149253731343</v>
      </c>
      <c r="V32" s="471"/>
      <c r="W32" s="477"/>
      <c r="Y32" s="83"/>
      <c r="Z32" s="471"/>
      <c r="AA32" s="481"/>
    </row>
    <row r="33" spans="1:27" ht="12.75" customHeight="1">
      <c r="A33" s="115" t="s">
        <v>33</v>
      </c>
      <c r="B33" s="116" t="s">
        <v>103</v>
      </c>
      <c r="C33" s="117">
        <f t="shared" si="6"/>
        <v>1</v>
      </c>
      <c r="D33" s="12">
        <f t="shared" si="11"/>
        <v>1</v>
      </c>
      <c r="E33" s="471">
        <f>'[5]01 Vp'!E33+'[5]01 Ly Nhan'!E33+'[5]01 Duy Tien'!E33+'[5]01 Thanh Liem'!E33+'[5]01 Kim Bang'!E33+'[5]01 Binh Luc'!E33+'[5]01 Phu Ly'!E33</f>
        <v>1</v>
      </c>
      <c r="F33" s="117"/>
      <c r="G33" s="117"/>
      <c r="H33" s="117"/>
      <c r="I33" s="12">
        <f t="shared" si="7"/>
        <v>1</v>
      </c>
      <c r="J33" s="12">
        <f t="shared" si="3"/>
        <v>1</v>
      </c>
      <c r="K33" s="12">
        <f t="shared" si="12"/>
        <v>0</v>
      </c>
      <c r="L33" s="117"/>
      <c r="M33" s="117"/>
      <c r="N33" s="117">
        <v>1</v>
      </c>
      <c r="O33" s="117"/>
      <c r="P33" s="117"/>
      <c r="Q33" s="99">
        <f t="shared" si="8"/>
        <v>0</v>
      </c>
      <c r="R33" s="117">
        <f>'[2]01 Vp'!R33+'[2]01 Ly Nhan'!R33+'[2]01 Duy Tien'!R33+'[2]01 Thanh Liem'!R33+'[2]01 Kim Bang'!R33+'[2]01 Binh Luc'!R33+'[2]01 Phu Ly'!R33</f>
        <v>0</v>
      </c>
      <c r="S33" s="117"/>
      <c r="T33" s="12">
        <f t="shared" si="9"/>
        <v>1</v>
      </c>
      <c r="U33" s="13">
        <f t="shared" si="5"/>
        <v>0</v>
      </c>
      <c r="V33" s="471"/>
      <c r="W33" s="477"/>
      <c r="Y33" s="83"/>
      <c r="Z33" s="471"/>
      <c r="AA33" s="481"/>
    </row>
    <row r="34" spans="1:27" ht="12.75" customHeight="1">
      <c r="A34" s="115" t="s">
        <v>34</v>
      </c>
      <c r="B34" s="116" t="s">
        <v>104</v>
      </c>
      <c r="C34" s="117">
        <f t="shared" si="6"/>
        <v>0</v>
      </c>
      <c r="D34" s="12">
        <f t="shared" si="11"/>
        <v>0</v>
      </c>
      <c r="E34" s="471">
        <f>'[5]01 Vp'!E34+'[5]01 Ly Nhan'!E34+'[5]01 Duy Tien'!E34+'[5]01 Thanh Liem'!E34+'[5]01 Kim Bang'!E34+'[5]01 Binh Luc'!E34+'[5]01 Phu Ly'!E34</f>
        <v>0</v>
      </c>
      <c r="F34" s="117"/>
      <c r="G34" s="117"/>
      <c r="H34" s="117"/>
      <c r="I34" s="12">
        <f t="shared" si="7"/>
        <v>0</v>
      </c>
      <c r="J34" s="12">
        <f t="shared" si="3"/>
        <v>0</v>
      </c>
      <c r="K34" s="12">
        <f t="shared" si="12"/>
        <v>0</v>
      </c>
      <c r="L34" s="117"/>
      <c r="M34" s="117"/>
      <c r="N34" s="117"/>
      <c r="O34" s="117"/>
      <c r="P34" s="117"/>
      <c r="Q34" s="99">
        <f t="shared" si="8"/>
        <v>0</v>
      </c>
      <c r="R34" s="117">
        <f>'[2]01 Vp'!R34+'[2]01 Ly Nhan'!R34+'[2]01 Duy Tien'!R34+'[2]01 Thanh Liem'!R34+'[2]01 Kim Bang'!R34+'[2]01 Binh Luc'!R34+'[2]01 Phu Ly'!R34</f>
        <v>0</v>
      </c>
      <c r="S34" s="117"/>
      <c r="T34" s="12">
        <f t="shared" si="9"/>
        <v>0</v>
      </c>
      <c r="U34" s="13">
        <f t="shared" si="5"/>
      </c>
      <c r="V34" s="471"/>
      <c r="W34" s="477"/>
      <c r="Y34" s="83"/>
      <c r="Z34" s="471"/>
      <c r="AA34" s="481"/>
    </row>
    <row r="35" spans="1:27" ht="12.75" customHeight="1">
      <c r="A35" s="115" t="s">
        <v>35</v>
      </c>
      <c r="B35" s="116" t="s">
        <v>105</v>
      </c>
      <c r="C35" s="117">
        <f t="shared" si="6"/>
        <v>1</v>
      </c>
      <c r="D35" s="12">
        <f t="shared" si="11"/>
        <v>1</v>
      </c>
      <c r="E35" s="471">
        <f>'[5]01 Vp'!E35+'[5]01 Ly Nhan'!E35+'[5]01 Duy Tien'!E35+'[5]01 Thanh Liem'!E35+'[5]01 Kim Bang'!E35+'[5]01 Binh Luc'!E35+'[5]01 Phu Ly'!E35</f>
        <v>0</v>
      </c>
      <c r="F35" s="117">
        <v>1</v>
      </c>
      <c r="G35" s="117">
        <v>1</v>
      </c>
      <c r="H35" s="117"/>
      <c r="I35" s="12">
        <f t="shared" si="7"/>
        <v>0</v>
      </c>
      <c r="J35" s="12">
        <f t="shared" si="3"/>
        <v>0</v>
      </c>
      <c r="K35" s="12">
        <f t="shared" si="12"/>
        <v>0</v>
      </c>
      <c r="L35" s="117"/>
      <c r="M35" s="117"/>
      <c r="N35" s="117"/>
      <c r="O35" s="117"/>
      <c r="P35" s="117"/>
      <c r="Q35" s="99">
        <f t="shared" si="8"/>
        <v>0</v>
      </c>
      <c r="R35" s="117">
        <f>'[2]01 Vp'!R35+'[2]01 Ly Nhan'!R35+'[2]01 Duy Tien'!R35+'[2]01 Thanh Liem'!R35+'[2]01 Kim Bang'!R35+'[2]01 Binh Luc'!R35+'[2]01 Phu Ly'!R35</f>
        <v>0</v>
      </c>
      <c r="S35" s="117"/>
      <c r="T35" s="12">
        <f t="shared" si="9"/>
        <v>0</v>
      </c>
      <c r="U35" s="13">
        <f t="shared" si="5"/>
      </c>
      <c r="V35" s="471"/>
      <c r="W35" s="477"/>
      <c r="Y35" s="83"/>
      <c r="Z35" s="471"/>
      <c r="AA35" s="481"/>
    </row>
    <row r="36" spans="1:27" ht="12.75" customHeight="1">
      <c r="A36" s="115" t="s">
        <v>36</v>
      </c>
      <c r="B36" s="116" t="s">
        <v>106</v>
      </c>
      <c r="C36" s="117">
        <f t="shared" si="6"/>
        <v>0</v>
      </c>
      <c r="D36" s="12">
        <f t="shared" si="11"/>
        <v>0</v>
      </c>
      <c r="E36" s="471">
        <f>'[5]01 Vp'!E36+'[5]01 Ly Nhan'!E36+'[5]01 Duy Tien'!E36+'[5]01 Thanh Liem'!E36+'[5]01 Kim Bang'!E36+'[5]01 Binh Luc'!E36+'[5]01 Phu Ly'!E36</f>
        <v>0</v>
      </c>
      <c r="F36" s="117"/>
      <c r="G36" s="117"/>
      <c r="H36" s="117"/>
      <c r="I36" s="12">
        <f t="shared" si="7"/>
        <v>0</v>
      </c>
      <c r="J36" s="12">
        <f t="shared" si="3"/>
        <v>0</v>
      </c>
      <c r="K36" s="12">
        <f t="shared" si="12"/>
        <v>0</v>
      </c>
      <c r="L36" s="117"/>
      <c r="M36" s="117"/>
      <c r="N36" s="117"/>
      <c r="O36" s="117"/>
      <c r="P36" s="117"/>
      <c r="Q36" s="99">
        <f t="shared" si="8"/>
        <v>0</v>
      </c>
      <c r="R36" s="117">
        <f>'[2]01 Vp'!R36+'[2]01 Ly Nhan'!R36+'[2]01 Duy Tien'!R36+'[2]01 Thanh Liem'!R36+'[2]01 Kim Bang'!R36+'[2]01 Binh Luc'!R36+'[2]01 Phu Ly'!R36</f>
        <v>0</v>
      </c>
      <c r="S36" s="117"/>
      <c r="T36" s="12">
        <f t="shared" si="9"/>
        <v>0</v>
      </c>
      <c r="U36" s="13">
        <f t="shared" si="5"/>
      </c>
      <c r="V36" s="471"/>
      <c r="W36" s="477"/>
      <c r="Y36" s="83"/>
      <c r="Z36" s="472"/>
      <c r="AA36" s="481"/>
    </row>
    <row r="37" spans="1:27" ht="12.75" customHeight="1">
      <c r="A37" s="115" t="s">
        <v>37</v>
      </c>
      <c r="B37" s="116" t="s">
        <v>107</v>
      </c>
      <c r="C37" s="117">
        <f t="shared" si="6"/>
        <v>0</v>
      </c>
      <c r="D37" s="12">
        <f t="shared" si="11"/>
        <v>0</v>
      </c>
      <c r="E37" s="471">
        <f>'[5]01 Vp'!E37+'[5]01 Ly Nhan'!E37+'[5]01 Duy Tien'!E37+'[5]01 Thanh Liem'!E37+'[5]01 Kim Bang'!E37+'[5]01 Binh Luc'!E37+'[5]01 Phu Ly'!E37</f>
        <v>0</v>
      </c>
      <c r="F37" s="117"/>
      <c r="G37" s="117"/>
      <c r="H37" s="117"/>
      <c r="I37" s="12">
        <f t="shared" si="7"/>
        <v>0</v>
      </c>
      <c r="J37" s="12">
        <f t="shared" si="3"/>
        <v>0</v>
      </c>
      <c r="K37" s="12">
        <f t="shared" si="12"/>
        <v>0</v>
      </c>
      <c r="L37" s="117"/>
      <c r="M37" s="117"/>
      <c r="N37" s="117"/>
      <c r="O37" s="117"/>
      <c r="P37" s="117"/>
      <c r="Q37" s="99">
        <f t="shared" si="8"/>
        <v>0</v>
      </c>
      <c r="R37" s="117">
        <f>'[2]01 Vp'!R37+'[2]01 Ly Nhan'!R37+'[2]01 Duy Tien'!R37+'[2]01 Thanh Liem'!R37+'[2]01 Kim Bang'!R37+'[2]01 Binh Luc'!R37+'[2]01 Phu Ly'!R37</f>
        <v>0</v>
      </c>
      <c r="S37" s="117"/>
      <c r="T37" s="12">
        <f>SUM(N37:S37)</f>
        <v>0</v>
      </c>
      <c r="U37" s="13">
        <f>IF(J37&lt;&gt;0,K37/J37,"")</f>
      </c>
      <c r="V37" s="471"/>
      <c r="W37" s="477"/>
      <c r="Y37" s="83"/>
      <c r="Z37" s="472"/>
      <c r="AA37" s="481"/>
    </row>
    <row r="38" spans="1:27" s="123" customFormat="1" ht="15.75" customHeight="1">
      <c r="A38" s="540"/>
      <c r="B38" s="541"/>
      <c r="C38" s="541"/>
      <c r="D38" s="541"/>
      <c r="E38" s="541"/>
      <c r="F38" s="121"/>
      <c r="G38" s="121"/>
      <c r="H38" s="121"/>
      <c r="I38" s="122"/>
      <c r="J38" s="122"/>
      <c r="K38" s="122"/>
      <c r="L38" s="122"/>
      <c r="M38" s="122"/>
      <c r="N38" s="542" t="str">
        <f>TT!C4</f>
        <v>Hà Nam, ngày 30 tháng 9 năm 2021</v>
      </c>
      <c r="O38" s="543"/>
      <c r="P38" s="543"/>
      <c r="Q38" s="543"/>
      <c r="R38" s="543"/>
      <c r="S38" s="543"/>
      <c r="T38" s="543"/>
      <c r="U38" s="543"/>
      <c r="V38" s="476"/>
      <c r="W38" s="476"/>
      <c r="X38" s="187"/>
      <c r="Y38" s="187"/>
      <c r="Z38" s="187"/>
      <c r="AA38" s="187"/>
    </row>
    <row r="39" spans="1:23" ht="19.5" customHeight="1">
      <c r="A39" s="544" t="s">
        <v>83</v>
      </c>
      <c r="B39" s="545"/>
      <c r="C39" s="545"/>
      <c r="D39" s="545"/>
      <c r="E39" s="545"/>
      <c r="F39" s="124"/>
      <c r="G39" s="124"/>
      <c r="H39" s="124"/>
      <c r="I39" s="107"/>
      <c r="J39" s="107"/>
      <c r="K39" s="107"/>
      <c r="L39" s="107"/>
      <c r="M39" s="107"/>
      <c r="N39" s="546" t="str">
        <f>TT!C5</f>
        <v>PHÓ CỤC TRƯỞNG</v>
      </c>
      <c r="O39" s="546"/>
      <c r="P39" s="546"/>
      <c r="Q39" s="546"/>
      <c r="R39" s="546"/>
      <c r="S39" s="546"/>
      <c r="T39" s="546"/>
      <c r="U39" s="546"/>
      <c r="V39" s="469"/>
      <c r="W39" s="469"/>
    </row>
    <row r="40" spans="1:23" ht="39.75" customHeight="1">
      <c r="A40" s="125"/>
      <c r="B40" s="125"/>
      <c r="C40" s="125"/>
      <c r="D40" s="125"/>
      <c r="E40" s="125"/>
      <c r="F40" s="100"/>
      <c r="G40" s="100"/>
      <c r="H40" s="100"/>
      <c r="I40" s="107"/>
      <c r="J40" s="107"/>
      <c r="K40" s="107"/>
      <c r="L40" s="107"/>
      <c r="M40" s="107"/>
      <c r="N40" s="107"/>
      <c r="O40" s="107"/>
      <c r="P40" s="100"/>
      <c r="Q40" s="190"/>
      <c r="R40" s="100"/>
      <c r="S40" s="107"/>
      <c r="T40" s="103"/>
      <c r="U40" s="103"/>
      <c r="V40" s="103"/>
      <c r="W40" s="103"/>
    </row>
    <row r="41" spans="1:23" ht="15.75" customHeight="1">
      <c r="A41" s="534" t="s">
        <v>174</v>
      </c>
      <c r="B41" s="534"/>
      <c r="C41" s="534"/>
      <c r="D41" s="534"/>
      <c r="E41" s="534"/>
      <c r="F41" s="126" t="s">
        <v>45</v>
      </c>
      <c r="G41" s="126"/>
      <c r="H41" s="126"/>
      <c r="I41" s="126"/>
      <c r="J41" s="126"/>
      <c r="K41" s="126"/>
      <c r="L41" s="126"/>
      <c r="M41" s="126"/>
      <c r="N41" s="535" t="str">
        <f>TT!C3</f>
        <v>Vũ Ngọc Phương</v>
      </c>
      <c r="O41" s="535"/>
      <c r="P41" s="535"/>
      <c r="Q41" s="535"/>
      <c r="R41" s="535"/>
      <c r="S41" s="535"/>
      <c r="T41" s="535"/>
      <c r="U41" s="535"/>
      <c r="V41" s="468"/>
      <c r="W41" s="468"/>
    </row>
    <row r="42" spans="1:23" ht="15.75">
      <c r="A42" s="126"/>
      <c r="B42" s="126"/>
      <c r="C42" s="126"/>
      <c r="D42" s="126"/>
      <c r="E42" s="127"/>
      <c r="F42" s="126"/>
      <c r="G42" s="126"/>
      <c r="H42" s="126"/>
      <c r="I42" s="126"/>
      <c r="J42" s="126"/>
      <c r="K42" s="126"/>
      <c r="L42" s="126"/>
      <c r="M42" s="126"/>
      <c r="N42" s="128"/>
      <c r="O42" s="128"/>
      <c r="P42" s="128"/>
      <c r="Q42" s="129"/>
      <c r="R42" s="128"/>
      <c r="S42" s="128"/>
      <c r="T42" s="128"/>
      <c r="U42" s="128"/>
      <c r="V42" s="128"/>
      <c r="W42" s="128"/>
    </row>
  </sheetData>
  <sheetProtection formatCells="0" formatColumns="0" formatRows="0" insertRows="0"/>
  <mergeCells count="35">
    <mergeCell ref="A1:D1"/>
    <mergeCell ref="E1:O1"/>
    <mergeCell ref="P1:U1"/>
    <mergeCell ref="P2:U2"/>
    <mergeCell ref="A3:A7"/>
    <mergeCell ref="B3:B7"/>
    <mergeCell ref="C3:C7"/>
    <mergeCell ref="D3:D7"/>
    <mergeCell ref="E3:F3"/>
    <mergeCell ref="G3:G7"/>
    <mergeCell ref="H3:H7"/>
    <mergeCell ref="I3:I7"/>
    <mergeCell ref="J3:S3"/>
    <mergeCell ref="T3:T7"/>
    <mergeCell ref="U3:U7"/>
    <mergeCell ref="E4:E7"/>
    <mergeCell ref="F4:F7"/>
    <mergeCell ref="J4:J7"/>
    <mergeCell ref="K4:P4"/>
    <mergeCell ref="Q4:Q7"/>
    <mergeCell ref="R4:R7"/>
    <mergeCell ref="S4:S7"/>
    <mergeCell ref="K5:K7"/>
    <mergeCell ref="L5:M6"/>
    <mergeCell ref="N5:N7"/>
    <mergeCell ref="O5:O7"/>
    <mergeCell ref="P5:P7"/>
    <mergeCell ref="A41:E41"/>
    <mergeCell ref="N41:U41"/>
    <mergeCell ref="A8:B8"/>
    <mergeCell ref="A9:B9"/>
    <mergeCell ref="A38:E38"/>
    <mergeCell ref="N38:U38"/>
    <mergeCell ref="A39:E39"/>
    <mergeCell ref="N39:U39"/>
  </mergeCells>
  <printOptions/>
  <pageMargins left="0.4330708661417323" right="0.1968503937007874" top="0.1968503937007874" bottom="0" header="0.1968503937007874" footer="0.1968503937007874"/>
  <pageSetup horizontalDpi="600" verticalDpi="600" orientation="landscape" paperSize="9" scale="84" r:id="rId2"/>
  <drawing r:id="rId1"/>
</worksheet>
</file>

<file path=xl/worksheets/sheet3.xml><?xml version="1.0" encoding="utf-8"?>
<worksheet xmlns="http://schemas.openxmlformats.org/spreadsheetml/2006/main" xmlns:r="http://schemas.openxmlformats.org/officeDocument/2006/relationships">
  <sheetPr>
    <tabColor rgb="FF00B050"/>
  </sheetPr>
  <dimension ref="A1:F36"/>
  <sheetViews>
    <sheetView view="pageBreakPreview" zoomScaleNormal="90" zoomScaleSheetLayoutView="100" zoomScalePageLayoutView="0" workbookViewId="0" topLeftCell="A7">
      <selection activeCell="A35" sqref="A35:D35"/>
    </sheetView>
  </sheetViews>
  <sheetFormatPr defaultColWidth="9.00390625" defaultRowHeight="15.75"/>
  <cols>
    <col min="1" max="1" width="7.25390625" style="144" customWidth="1"/>
    <col min="2" max="2" width="46.25390625" style="144" customWidth="1"/>
    <col min="3" max="3" width="16.875" style="144" customWidth="1"/>
    <col min="4" max="4" width="18.875" style="144" customWidth="1"/>
    <col min="5" max="5" width="16.00390625" style="195" customWidth="1"/>
    <col min="6" max="6" width="9.00390625" style="195" customWidth="1"/>
    <col min="7" max="16384" width="9.00390625" style="144" customWidth="1"/>
  </cols>
  <sheetData>
    <row r="1" spans="1:6" s="132" customFormat="1" ht="60" customHeight="1">
      <c r="A1" s="563" t="s">
        <v>109</v>
      </c>
      <c r="B1" s="564"/>
      <c r="C1" s="564"/>
      <c r="D1" s="564"/>
      <c r="E1" s="192"/>
      <c r="F1" s="192"/>
    </row>
    <row r="2" spans="1:6" s="134" customFormat="1" ht="18.75" customHeight="1">
      <c r="A2" s="565" t="s">
        <v>110</v>
      </c>
      <c r="B2" s="566"/>
      <c r="C2" s="133" t="s">
        <v>111</v>
      </c>
      <c r="D2" s="133" t="s">
        <v>112</v>
      </c>
      <c r="E2" s="193"/>
      <c r="F2" s="193"/>
    </row>
    <row r="3" spans="1:6" s="138" customFormat="1" ht="18" customHeight="1">
      <c r="A3" s="135" t="s">
        <v>25</v>
      </c>
      <c r="B3" s="136" t="s">
        <v>113</v>
      </c>
      <c r="C3" s="137">
        <f>'01'!M10</f>
        <v>65</v>
      </c>
      <c r="D3" s="137">
        <f>'01'!M24</f>
        <v>15</v>
      </c>
      <c r="E3" s="194"/>
      <c r="F3" s="194"/>
    </row>
    <row r="4" spans="1:6" s="138" customFormat="1" ht="18" customHeight="1">
      <c r="A4" s="139" t="s">
        <v>114</v>
      </c>
      <c r="B4" s="140" t="s">
        <v>115</v>
      </c>
      <c r="C4" s="141">
        <v>11</v>
      </c>
      <c r="D4" s="141">
        <v>1</v>
      </c>
      <c r="E4" s="194"/>
      <c r="F4" s="194"/>
    </row>
    <row r="5" spans="1:6" s="138" customFormat="1" ht="18" customHeight="1">
      <c r="A5" s="139" t="s">
        <v>116</v>
      </c>
      <c r="B5" s="140" t="s">
        <v>117</v>
      </c>
      <c r="C5" s="141"/>
      <c r="D5" s="141"/>
      <c r="E5" s="194"/>
      <c r="F5" s="194"/>
    </row>
    <row r="6" spans="1:6" s="138" customFormat="1" ht="18" customHeight="1">
      <c r="A6" s="139" t="s">
        <v>118</v>
      </c>
      <c r="B6" s="140" t="s">
        <v>119</v>
      </c>
      <c r="C6" s="142"/>
      <c r="D6" s="141">
        <v>12</v>
      </c>
      <c r="E6" s="194"/>
      <c r="F6" s="194"/>
    </row>
    <row r="7" spans="1:6" s="138" customFormat="1" ht="18" customHeight="1">
      <c r="A7" s="139" t="s">
        <v>120</v>
      </c>
      <c r="B7" s="140" t="s">
        <v>121</v>
      </c>
      <c r="C7" s="141">
        <v>3</v>
      </c>
      <c r="D7" s="141">
        <v>2</v>
      </c>
      <c r="E7" s="194"/>
      <c r="F7" s="194"/>
    </row>
    <row r="8" spans="1:6" s="138" customFormat="1" ht="18" customHeight="1">
      <c r="A8" s="139" t="s">
        <v>122</v>
      </c>
      <c r="B8" s="140" t="s">
        <v>123</v>
      </c>
      <c r="C8" s="141"/>
      <c r="D8" s="141"/>
      <c r="E8" s="194"/>
      <c r="F8" s="194"/>
    </row>
    <row r="9" spans="1:6" s="138" customFormat="1" ht="18" customHeight="1">
      <c r="A9" s="139" t="s">
        <v>124</v>
      </c>
      <c r="B9" s="140" t="s">
        <v>125</v>
      </c>
      <c r="C9" s="141">
        <v>51</v>
      </c>
      <c r="D9" s="142"/>
      <c r="E9" s="194"/>
      <c r="F9" s="194"/>
    </row>
    <row r="10" spans="1:6" s="138" customFormat="1" ht="18" customHeight="1">
      <c r="A10" s="139" t="s">
        <v>126</v>
      </c>
      <c r="B10" s="140" t="s">
        <v>127</v>
      </c>
      <c r="C10" s="142"/>
      <c r="D10" s="141"/>
      <c r="E10" s="194"/>
      <c r="F10" s="194"/>
    </row>
    <row r="11" spans="1:6" s="138" customFormat="1" ht="18" customHeight="1">
      <c r="A11" s="139" t="s">
        <v>128</v>
      </c>
      <c r="B11" s="140" t="s">
        <v>129</v>
      </c>
      <c r="C11" s="141"/>
      <c r="D11" s="141"/>
      <c r="E11" s="194"/>
      <c r="F11" s="194"/>
    </row>
    <row r="12" spans="1:4" ht="18" customHeight="1">
      <c r="A12" s="135" t="s">
        <v>26</v>
      </c>
      <c r="B12" s="136" t="s">
        <v>21</v>
      </c>
      <c r="C12" s="143">
        <f>'01'!P10</f>
        <v>1</v>
      </c>
      <c r="D12" s="143">
        <f>'01'!P24</f>
        <v>3</v>
      </c>
    </row>
    <row r="13" spans="1:4" ht="18" customHeight="1">
      <c r="A13" s="139" t="s">
        <v>130</v>
      </c>
      <c r="B13" s="145" t="s">
        <v>131</v>
      </c>
      <c r="C13" s="146"/>
      <c r="D13" s="141"/>
    </row>
    <row r="14" spans="1:4" ht="18" customHeight="1">
      <c r="A14" s="139" t="s">
        <v>132</v>
      </c>
      <c r="B14" s="145" t="s">
        <v>133</v>
      </c>
      <c r="C14" s="146">
        <v>1</v>
      </c>
      <c r="D14" s="141"/>
    </row>
    <row r="15" spans="1:6" s="138" customFormat="1" ht="18" customHeight="1">
      <c r="A15" s="139" t="s">
        <v>134</v>
      </c>
      <c r="B15" s="140" t="s">
        <v>135</v>
      </c>
      <c r="C15" s="141"/>
      <c r="D15" s="141">
        <v>3</v>
      </c>
      <c r="E15" s="194"/>
      <c r="F15" s="194"/>
    </row>
    <row r="16" spans="1:4" ht="18" customHeight="1">
      <c r="A16" s="135" t="s">
        <v>27</v>
      </c>
      <c r="B16" s="136" t="s">
        <v>136</v>
      </c>
      <c r="C16" s="143">
        <f>'01'!O10</f>
        <v>0</v>
      </c>
      <c r="D16" s="141">
        <f>'01'!O24</f>
        <v>0</v>
      </c>
    </row>
    <row r="17" spans="1:6" s="138" customFormat="1" ht="18" customHeight="1">
      <c r="A17" s="139" t="s">
        <v>137</v>
      </c>
      <c r="B17" s="140" t="s">
        <v>138</v>
      </c>
      <c r="C17" s="141"/>
      <c r="D17" s="141"/>
      <c r="E17" s="194"/>
      <c r="F17" s="194"/>
    </row>
    <row r="18" spans="1:6" s="138" customFormat="1" ht="18" customHeight="1">
      <c r="A18" s="139" t="s">
        <v>139</v>
      </c>
      <c r="B18" s="140" t="s">
        <v>140</v>
      </c>
      <c r="C18" s="141"/>
      <c r="D18" s="141"/>
      <c r="E18" s="194"/>
      <c r="F18" s="194"/>
    </row>
    <row r="19" spans="1:6" s="138" customFormat="1" ht="18" customHeight="1">
      <c r="A19" s="139" t="s">
        <v>141</v>
      </c>
      <c r="B19" s="140" t="s">
        <v>142</v>
      </c>
      <c r="C19" s="142"/>
      <c r="D19" s="141"/>
      <c r="E19" s="194"/>
      <c r="F19" s="194"/>
    </row>
    <row r="20" spans="1:6" s="147" customFormat="1" ht="18" customHeight="1">
      <c r="A20" s="139" t="s">
        <v>143</v>
      </c>
      <c r="B20" s="140" t="s">
        <v>144</v>
      </c>
      <c r="C20" s="141"/>
      <c r="D20" s="141"/>
      <c r="E20" s="196"/>
      <c r="F20" s="196"/>
    </row>
    <row r="21" spans="1:6" s="138" customFormat="1" ht="18" customHeight="1">
      <c r="A21" s="139" t="s">
        <v>145</v>
      </c>
      <c r="B21" s="140" t="s">
        <v>146</v>
      </c>
      <c r="C21" s="141"/>
      <c r="D21" s="141"/>
      <c r="E21" s="194"/>
      <c r="F21" s="194"/>
    </row>
    <row r="22" spans="1:6" s="138" customFormat="1" ht="18" customHeight="1">
      <c r="A22" s="139" t="s">
        <v>147</v>
      </c>
      <c r="B22" s="140" t="s">
        <v>148</v>
      </c>
      <c r="C22" s="141"/>
      <c r="D22" s="141"/>
      <c r="E22" s="194"/>
      <c r="F22" s="194"/>
    </row>
    <row r="23" spans="1:6" s="138" customFormat="1" ht="18" customHeight="1">
      <c r="A23" s="139" t="s">
        <v>149</v>
      </c>
      <c r="B23" s="140" t="s">
        <v>150</v>
      </c>
      <c r="C23" s="141"/>
      <c r="D23" s="141"/>
      <c r="E23" s="194"/>
      <c r="F23" s="194"/>
    </row>
    <row r="24" spans="1:6" s="138" customFormat="1" ht="18" customHeight="1">
      <c r="A24" s="139" t="s">
        <v>151</v>
      </c>
      <c r="B24" s="140" t="s">
        <v>152</v>
      </c>
      <c r="C24" s="142"/>
      <c r="D24" s="141"/>
      <c r="E24" s="194"/>
      <c r="F24" s="194"/>
    </row>
    <row r="25" spans="1:6" s="147" customFormat="1" ht="18" customHeight="1">
      <c r="A25" s="139" t="s">
        <v>153</v>
      </c>
      <c r="B25" s="140" t="s">
        <v>154</v>
      </c>
      <c r="C25" s="141"/>
      <c r="D25" s="141"/>
      <c r="E25" s="196"/>
      <c r="F25" s="196"/>
    </row>
    <row r="26" spans="1:6" s="148" customFormat="1" ht="18" customHeight="1">
      <c r="A26" s="135" t="s">
        <v>28</v>
      </c>
      <c r="B26" s="136" t="s">
        <v>155</v>
      </c>
      <c r="C26" s="143">
        <f>'01'!S10</f>
        <v>3</v>
      </c>
      <c r="D26" s="143">
        <f>'01'!S24</f>
        <v>2</v>
      </c>
      <c r="E26" s="197"/>
      <c r="F26" s="197"/>
    </row>
    <row r="27" spans="1:6" s="149" customFormat="1" ht="18" customHeight="1">
      <c r="A27" s="139" t="s">
        <v>156</v>
      </c>
      <c r="B27" s="140" t="s">
        <v>157</v>
      </c>
      <c r="C27" s="141">
        <v>2</v>
      </c>
      <c r="D27" s="141">
        <v>1</v>
      </c>
      <c r="E27" s="198"/>
      <c r="F27" s="198"/>
    </row>
    <row r="28" spans="1:6" s="150" customFormat="1" ht="18" customHeight="1">
      <c r="A28" s="139" t="s">
        <v>158</v>
      </c>
      <c r="B28" s="140" t="s">
        <v>159</v>
      </c>
      <c r="C28" s="141">
        <v>1</v>
      </c>
      <c r="D28" s="141">
        <v>1</v>
      </c>
      <c r="E28" s="199"/>
      <c r="F28" s="199"/>
    </row>
    <row r="29" spans="1:6" s="138" customFormat="1" ht="18" customHeight="1">
      <c r="A29" s="151" t="s">
        <v>29</v>
      </c>
      <c r="B29" s="152" t="s">
        <v>160</v>
      </c>
      <c r="C29" s="143">
        <f>'01'!Q10</f>
        <v>344</v>
      </c>
      <c r="D29" s="143">
        <f>'01'!Q24</f>
        <v>77</v>
      </c>
      <c r="E29" s="200"/>
      <c r="F29" s="194"/>
    </row>
    <row r="30" spans="1:6" s="138" customFormat="1" ht="18" customHeight="1">
      <c r="A30" s="153" t="s">
        <v>161</v>
      </c>
      <c r="B30" s="154" t="s">
        <v>162</v>
      </c>
      <c r="C30" s="141">
        <f>C29-C32</f>
        <v>331</v>
      </c>
      <c r="D30" s="141">
        <f>D29-D32</f>
        <v>74</v>
      </c>
      <c r="E30" s="200"/>
      <c r="F30" s="194"/>
    </row>
    <row r="31" spans="1:6" s="155" customFormat="1" ht="18" customHeight="1">
      <c r="A31" s="153" t="s">
        <v>163</v>
      </c>
      <c r="B31" s="154" t="s">
        <v>164</v>
      </c>
      <c r="C31" s="141"/>
      <c r="D31" s="141"/>
      <c r="E31" s="200"/>
      <c r="F31" s="265"/>
    </row>
    <row r="32" spans="1:6" s="155" customFormat="1" ht="18" customHeight="1">
      <c r="A32" s="153" t="s">
        <v>165</v>
      </c>
      <c r="B32" s="154" t="s">
        <v>166</v>
      </c>
      <c r="C32" s="141">
        <v>13</v>
      </c>
      <c r="D32" s="141">
        <v>3</v>
      </c>
      <c r="E32" s="200"/>
      <c r="F32" s="263"/>
    </row>
    <row r="33" spans="1:6" s="156" customFormat="1" ht="18" customHeight="1">
      <c r="A33" s="153" t="s">
        <v>167</v>
      </c>
      <c r="B33" s="154" t="s">
        <v>168</v>
      </c>
      <c r="C33" s="141"/>
      <c r="D33" s="141"/>
      <c r="E33" s="200"/>
      <c r="F33" s="264"/>
    </row>
    <row r="34" spans="1:6" s="156" customFormat="1" ht="18" customHeight="1">
      <c r="A34" s="151" t="s">
        <v>30</v>
      </c>
      <c r="B34" s="152" t="s">
        <v>169</v>
      </c>
      <c r="C34" s="143">
        <f>568-C29</f>
        <v>224</v>
      </c>
      <c r="D34" s="143">
        <f>93-D29</f>
        <v>16</v>
      </c>
      <c r="E34" s="200"/>
      <c r="F34" s="264"/>
    </row>
    <row r="35" spans="1:6" s="156" customFormat="1" ht="42" customHeight="1">
      <c r="A35" s="567" t="s">
        <v>170</v>
      </c>
      <c r="B35" s="567"/>
      <c r="C35" s="567"/>
      <c r="D35" s="567"/>
      <c r="E35" s="201"/>
      <c r="F35" s="264"/>
    </row>
    <row r="36" spans="1:4" ht="15.75">
      <c r="A36" s="568" t="s">
        <v>171</v>
      </c>
      <c r="B36" s="568"/>
      <c r="C36" s="568"/>
      <c r="D36" s="568"/>
    </row>
  </sheetData>
  <sheetProtection formatCells="0" formatColumns="0" formatRows="0"/>
  <mergeCells count="4">
    <mergeCell ref="A1:D1"/>
    <mergeCell ref="A2:B2"/>
    <mergeCell ref="A35:D35"/>
    <mergeCell ref="A36:D36"/>
  </mergeCells>
  <printOptions/>
  <pageMargins left="0.4330708661417323" right="0.2362204724409449" top="0.5905511811023623" bottom="0.5905511811023623" header="0.5118110236220472" footer="0.2755905511811024"/>
  <pageSetup horizontalDpi="600" verticalDpi="600" orientation="portrait" paperSize="9" r:id="rId2"/>
  <headerFooter differentFirst="1" alignWithMargins="0">
    <oddFooter>&amp;C&amp;P</oddFooter>
  </headerFooter>
  <drawing r:id="rId1"/>
</worksheet>
</file>

<file path=xl/worksheets/sheet4.xml><?xml version="1.0" encoding="utf-8"?>
<worksheet xmlns="http://schemas.openxmlformats.org/spreadsheetml/2006/main" xmlns:r="http://schemas.openxmlformats.org/officeDocument/2006/relationships">
  <sheetPr>
    <tabColor rgb="FFFFFF00"/>
  </sheetPr>
  <dimension ref="A1:Y42"/>
  <sheetViews>
    <sheetView view="pageBreakPreview" zoomScaleSheetLayoutView="100" zoomScalePageLayoutView="0" workbookViewId="0" topLeftCell="A16">
      <selection activeCell="D17" sqref="D17"/>
    </sheetView>
  </sheetViews>
  <sheetFormatPr defaultColWidth="9.00390625" defaultRowHeight="15.75"/>
  <cols>
    <col min="1" max="1" width="3.75390625" style="1" customWidth="1"/>
    <col min="2" max="2" width="24.125" style="1" customWidth="1"/>
    <col min="3" max="3" width="12.00390625" style="1" customWidth="1"/>
    <col min="4" max="4" width="10.00390625" style="157" customWidth="1"/>
    <col min="5" max="5" width="10.00390625" style="1" customWidth="1"/>
    <col min="6" max="6" width="8.25390625" style="1" customWidth="1"/>
    <col min="7" max="7" width="7.00390625" style="1" customWidth="1"/>
    <col min="8" max="8" width="11.875" style="1" customWidth="1"/>
    <col min="9" max="9" width="10.75390625" style="1" customWidth="1"/>
    <col min="10" max="10" width="9.50390625" style="1" customWidth="1"/>
    <col min="11" max="11" width="9.875" style="1" customWidth="1"/>
    <col min="12" max="12" width="8.75390625" style="1" customWidth="1"/>
    <col min="13" max="13" width="7.625" style="30" customWidth="1"/>
    <col min="14" max="14" width="10.625" style="30" customWidth="1"/>
    <col min="15" max="15" width="7.125" style="30" customWidth="1"/>
    <col min="16" max="16" width="7.25390625" style="30" customWidth="1"/>
    <col min="17" max="17" width="10.375" style="183" customWidth="1"/>
    <col min="18" max="18" width="7.00390625" style="30" customWidth="1"/>
    <col min="19" max="19" width="10.75390625" style="30" customWidth="1"/>
    <col min="20" max="20" width="10.625" style="30" customWidth="1"/>
    <col min="21" max="21" width="6.75390625" style="30" customWidth="1"/>
    <col min="22" max="22" width="14.00390625" style="38" customWidth="1"/>
    <col min="23" max="23" width="12.75390625" style="38" bestFit="1" customWidth="1"/>
    <col min="24" max="24" width="12.125" style="38" customWidth="1"/>
    <col min="25" max="25" width="10.625" style="38" customWidth="1"/>
    <col min="26" max="16384" width="9.00390625" style="1" customWidth="1"/>
  </cols>
  <sheetData>
    <row r="1" spans="1:21" ht="65.25" customHeight="1">
      <c r="A1" s="585" t="s">
        <v>172</v>
      </c>
      <c r="B1" s="585"/>
      <c r="C1" s="585"/>
      <c r="D1" s="585"/>
      <c r="E1" s="556" t="s">
        <v>367</v>
      </c>
      <c r="F1" s="556"/>
      <c r="G1" s="556"/>
      <c r="H1" s="556"/>
      <c r="I1" s="556"/>
      <c r="J1" s="556"/>
      <c r="K1" s="556"/>
      <c r="L1" s="556"/>
      <c r="M1" s="556"/>
      <c r="N1" s="556"/>
      <c r="O1" s="556"/>
      <c r="P1" s="586" t="str">
        <f>'[2]TT'!C2</f>
        <v>Đơn vị  báo cáo: 
Đơn vị nhận báo cáo: </v>
      </c>
      <c r="Q1" s="586"/>
      <c r="R1" s="586"/>
      <c r="S1" s="586"/>
      <c r="T1" s="586"/>
      <c r="U1" s="586"/>
    </row>
    <row r="2" spans="1:21" ht="17.25" customHeight="1">
      <c r="A2" s="2"/>
      <c r="B2" s="4"/>
      <c r="C2" s="4"/>
      <c r="D2" s="5"/>
      <c r="E2" s="5"/>
      <c r="F2" s="5"/>
      <c r="G2" s="5"/>
      <c r="H2" s="32"/>
      <c r="I2" s="33"/>
      <c r="J2" s="7"/>
      <c r="K2" s="7"/>
      <c r="L2" s="7"/>
      <c r="M2" s="34"/>
      <c r="N2" s="8"/>
      <c r="O2" s="8"/>
      <c r="P2" s="587" t="s">
        <v>85</v>
      </c>
      <c r="Q2" s="587"/>
      <c r="R2" s="587"/>
      <c r="S2" s="587"/>
      <c r="T2" s="587"/>
      <c r="U2" s="587"/>
    </row>
    <row r="3" spans="1:25" s="9" customFormat="1" ht="15.75" customHeight="1">
      <c r="A3" s="588" t="s">
        <v>2</v>
      </c>
      <c r="B3" s="588" t="s">
        <v>3</v>
      </c>
      <c r="C3" s="576" t="s">
        <v>5</v>
      </c>
      <c r="D3" s="576" t="s">
        <v>6</v>
      </c>
      <c r="E3" s="576"/>
      <c r="F3" s="576" t="s">
        <v>7</v>
      </c>
      <c r="G3" s="584" t="s">
        <v>86</v>
      </c>
      <c r="H3" s="576" t="s">
        <v>9</v>
      </c>
      <c r="I3" s="577" t="s">
        <v>6</v>
      </c>
      <c r="J3" s="578"/>
      <c r="K3" s="578"/>
      <c r="L3" s="578"/>
      <c r="M3" s="578"/>
      <c r="N3" s="578"/>
      <c r="O3" s="578"/>
      <c r="P3" s="578"/>
      <c r="Q3" s="578"/>
      <c r="R3" s="578"/>
      <c r="S3" s="578"/>
      <c r="T3" s="579" t="s">
        <v>10</v>
      </c>
      <c r="U3" s="582" t="s">
        <v>11</v>
      </c>
      <c r="V3" s="39"/>
      <c r="W3" s="39"/>
      <c r="X3" s="39"/>
      <c r="Y3" s="39"/>
    </row>
    <row r="4" spans="1:25" s="10" customFormat="1" ht="15.75" customHeight="1">
      <c r="A4" s="589"/>
      <c r="B4" s="589"/>
      <c r="C4" s="576"/>
      <c r="D4" s="584" t="s">
        <v>12</v>
      </c>
      <c r="E4" s="576" t="s">
        <v>13</v>
      </c>
      <c r="F4" s="576"/>
      <c r="G4" s="584"/>
      <c r="H4" s="576"/>
      <c r="I4" s="576" t="s">
        <v>14</v>
      </c>
      <c r="J4" s="576" t="s">
        <v>6</v>
      </c>
      <c r="K4" s="576"/>
      <c r="L4" s="576"/>
      <c r="M4" s="576"/>
      <c r="N4" s="576"/>
      <c r="O4" s="576"/>
      <c r="P4" s="576"/>
      <c r="Q4" s="584" t="s">
        <v>15</v>
      </c>
      <c r="R4" s="576" t="s">
        <v>16</v>
      </c>
      <c r="S4" s="575" t="s">
        <v>17</v>
      </c>
      <c r="T4" s="580"/>
      <c r="U4" s="583"/>
      <c r="V4" s="40"/>
      <c r="W4" s="40"/>
      <c r="X4" s="40"/>
      <c r="Y4" s="40"/>
    </row>
    <row r="5" spans="1:25" s="9" customFormat="1" ht="15.75" customHeight="1">
      <c r="A5" s="589"/>
      <c r="B5" s="589"/>
      <c r="C5" s="576"/>
      <c r="D5" s="584"/>
      <c r="E5" s="576"/>
      <c r="F5" s="576"/>
      <c r="G5" s="584"/>
      <c r="H5" s="576"/>
      <c r="I5" s="576"/>
      <c r="J5" s="576" t="s">
        <v>18</v>
      </c>
      <c r="K5" s="576" t="s">
        <v>6</v>
      </c>
      <c r="L5" s="576"/>
      <c r="M5" s="576"/>
      <c r="N5" s="576" t="s">
        <v>19</v>
      </c>
      <c r="O5" s="576" t="s">
        <v>20</v>
      </c>
      <c r="P5" s="576" t="s">
        <v>21</v>
      </c>
      <c r="Q5" s="584"/>
      <c r="R5" s="576"/>
      <c r="S5" s="575"/>
      <c r="T5" s="580"/>
      <c r="U5" s="583"/>
      <c r="V5" s="39"/>
      <c r="W5" s="39"/>
      <c r="X5" s="39"/>
      <c r="Y5" s="39"/>
    </row>
    <row r="6" spans="1:25" s="9" customFormat="1" ht="15.75" customHeight="1">
      <c r="A6" s="589"/>
      <c r="B6" s="589"/>
      <c r="C6" s="576"/>
      <c r="D6" s="584"/>
      <c r="E6" s="576"/>
      <c r="F6" s="576"/>
      <c r="G6" s="584"/>
      <c r="H6" s="576"/>
      <c r="I6" s="576"/>
      <c r="J6" s="576"/>
      <c r="K6" s="576"/>
      <c r="L6" s="576"/>
      <c r="M6" s="576"/>
      <c r="N6" s="576"/>
      <c r="O6" s="576"/>
      <c r="P6" s="576"/>
      <c r="Q6" s="584"/>
      <c r="R6" s="576"/>
      <c r="S6" s="575"/>
      <c r="T6" s="580"/>
      <c r="U6" s="583"/>
      <c r="V6" s="39"/>
      <c r="W6" s="39"/>
      <c r="X6" s="39"/>
      <c r="Y6" s="39"/>
    </row>
    <row r="7" spans="1:25" s="9" customFormat="1" ht="57" customHeight="1">
      <c r="A7" s="590"/>
      <c r="B7" s="590"/>
      <c r="C7" s="576"/>
      <c r="D7" s="584"/>
      <c r="E7" s="576"/>
      <c r="F7" s="576"/>
      <c r="G7" s="584"/>
      <c r="H7" s="576"/>
      <c r="I7" s="576"/>
      <c r="J7" s="576"/>
      <c r="K7" s="98" t="s">
        <v>22</v>
      </c>
      <c r="L7" s="98" t="s">
        <v>23</v>
      </c>
      <c r="M7" s="98" t="s">
        <v>87</v>
      </c>
      <c r="N7" s="576"/>
      <c r="O7" s="576"/>
      <c r="P7" s="576"/>
      <c r="Q7" s="584"/>
      <c r="R7" s="576"/>
      <c r="S7" s="575"/>
      <c r="T7" s="581"/>
      <c r="U7" s="583"/>
      <c r="V7" s="268"/>
      <c r="W7" s="269"/>
      <c r="X7" s="39"/>
      <c r="Y7" s="39"/>
    </row>
    <row r="8" spans="1:25" ht="18" customHeight="1">
      <c r="A8" s="569" t="s">
        <v>24</v>
      </c>
      <c r="B8" s="570"/>
      <c r="C8" s="11" t="s">
        <v>25</v>
      </c>
      <c r="D8" s="43" t="s">
        <v>26</v>
      </c>
      <c r="E8" s="11" t="s">
        <v>27</v>
      </c>
      <c r="F8" s="11" t="s">
        <v>28</v>
      </c>
      <c r="G8" s="11" t="s">
        <v>29</v>
      </c>
      <c r="H8" s="11" t="s">
        <v>30</v>
      </c>
      <c r="I8" s="11" t="s">
        <v>31</v>
      </c>
      <c r="J8" s="11" t="s">
        <v>32</v>
      </c>
      <c r="K8" s="11" t="s">
        <v>33</v>
      </c>
      <c r="L8" s="11" t="s">
        <v>34</v>
      </c>
      <c r="M8" s="11" t="s">
        <v>35</v>
      </c>
      <c r="N8" s="11" t="s">
        <v>36</v>
      </c>
      <c r="O8" s="11" t="s">
        <v>37</v>
      </c>
      <c r="P8" s="11" t="s">
        <v>38</v>
      </c>
      <c r="Q8" s="43" t="s">
        <v>39</v>
      </c>
      <c r="R8" s="11" t="s">
        <v>40</v>
      </c>
      <c r="S8" s="11" t="s">
        <v>41</v>
      </c>
      <c r="T8" s="11" t="s">
        <v>42</v>
      </c>
      <c r="U8" s="11" t="s">
        <v>43</v>
      </c>
      <c r="X8" s="188">
        <f>'05'!K9-'02'!K9</f>
        <v>0</v>
      </c>
      <c r="Y8" s="188">
        <f>'05'!N9-'02'!N9</f>
        <v>0</v>
      </c>
    </row>
    <row r="9" spans="1:24" ht="15.75" customHeight="1">
      <c r="A9" s="571" t="s">
        <v>44</v>
      </c>
      <c r="B9" s="572"/>
      <c r="C9" s="158">
        <f>C10+C24</f>
        <v>1036145142</v>
      </c>
      <c r="D9" s="158">
        <f aca="true" t="shared" si="0" ref="D9:T9">D10+D24</f>
        <v>783222594</v>
      </c>
      <c r="E9" s="158">
        <f t="shared" si="0"/>
        <v>252922548</v>
      </c>
      <c r="F9" s="158">
        <f t="shared" si="0"/>
        <v>5958153</v>
      </c>
      <c r="G9" s="158">
        <f t="shared" si="0"/>
        <v>0</v>
      </c>
      <c r="H9" s="158">
        <f>C9-F9-G9</f>
        <v>1030186989</v>
      </c>
      <c r="I9" s="158">
        <f t="shared" si="0"/>
        <v>155835495</v>
      </c>
      <c r="J9" s="158">
        <f t="shared" si="0"/>
        <v>69030978</v>
      </c>
      <c r="K9" s="457">
        <f t="shared" si="0"/>
        <v>59451488</v>
      </c>
      <c r="L9" s="158">
        <f t="shared" si="0"/>
        <v>9461272</v>
      </c>
      <c r="M9" s="158">
        <f t="shared" si="0"/>
        <v>118218</v>
      </c>
      <c r="N9" s="457">
        <f t="shared" si="0"/>
        <v>86597721</v>
      </c>
      <c r="O9" s="158">
        <f t="shared" si="0"/>
        <v>0</v>
      </c>
      <c r="P9" s="158">
        <f t="shared" si="0"/>
        <v>206796</v>
      </c>
      <c r="Q9" s="159">
        <f>Q10+Q24</f>
        <v>243342080</v>
      </c>
      <c r="R9" s="158">
        <f t="shared" si="0"/>
        <v>0</v>
      </c>
      <c r="S9" s="158">
        <f t="shared" si="0"/>
        <v>631009414</v>
      </c>
      <c r="T9" s="158">
        <f t="shared" si="0"/>
        <v>961156011</v>
      </c>
      <c r="U9" s="160">
        <f>IF(I9&lt;&gt;0,J9/I9,"")</f>
        <v>0.4429733931926099</v>
      </c>
      <c r="V9" s="188"/>
      <c r="W9" s="188"/>
      <c r="X9" s="77">
        <f>'05'!F9</f>
        <v>5958153</v>
      </c>
    </row>
    <row r="10" spans="1:24" ht="15.75" customHeight="1">
      <c r="A10" s="161" t="s">
        <v>46</v>
      </c>
      <c r="B10" s="162" t="s">
        <v>94</v>
      </c>
      <c r="C10" s="163">
        <f>SUM(C11:C23)</f>
        <v>45376682</v>
      </c>
      <c r="D10" s="163">
        <f>SUM(D11:D23)</f>
        <v>18572096</v>
      </c>
      <c r="E10" s="163">
        <f>SUM(E11:E23)</f>
        <v>26804586</v>
      </c>
      <c r="F10" s="163">
        <f aca="true" t="shared" si="1" ref="F10:T10">SUM(F11:F23)</f>
        <v>1305661</v>
      </c>
      <c r="G10" s="163">
        <f t="shared" si="1"/>
        <v>0</v>
      </c>
      <c r="H10" s="158">
        <f aca="true" t="shared" si="2" ref="H10:H37">C10-F10-G10</f>
        <v>44071021</v>
      </c>
      <c r="I10" s="163">
        <f t="shared" si="1"/>
        <v>22343615</v>
      </c>
      <c r="J10" s="163">
        <f t="shared" si="1"/>
        <v>13327949</v>
      </c>
      <c r="K10" s="163">
        <f t="shared" si="1"/>
        <v>12674827</v>
      </c>
      <c r="L10" s="163">
        <f t="shared" si="1"/>
        <v>534904</v>
      </c>
      <c r="M10" s="163">
        <f t="shared" si="1"/>
        <v>118218</v>
      </c>
      <c r="N10" s="163">
        <f t="shared" si="1"/>
        <v>9013180</v>
      </c>
      <c r="O10" s="163">
        <f t="shared" si="1"/>
        <v>0</v>
      </c>
      <c r="P10" s="163">
        <f t="shared" si="1"/>
        <v>2486</v>
      </c>
      <c r="Q10" s="164">
        <f>SUM(Q11:Q23)</f>
        <v>20624831</v>
      </c>
      <c r="R10" s="163">
        <f t="shared" si="1"/>
        <v>0</v>
      </c>
      <c r="S10" s="163">
        <f t="shared" si="1"/>
        <v>1102575</v>
      </c>
      <c r="T10" s="163">
        <f t="shared" si="1"/>
        <v>30743072</v>
      </c>
      <c r="U10" s="160">
        <f aca="true" t="shared" si="3" ref="U10:U37">IF(I10&lt;&gt;0,J10/I10,"")</f>
        <v>0.5964992236037007</v>
      </c>
      <c r="V10" s="188"/>
      <c r="W10" s="188"/>
      <c r="X10" s="188">
        <f>X9-F9</f>
        <v>0</v>
      </c>
    </row>
    <row r="11" spans="1:23" ht="15.75" customHeight="1">
      <c r="A11" s="165" t="s">
        <v>25</v>
      </c>
      <c r="B11" s="166" t="s">
        <v>95</v>
      </c>
      <c r="C11" s="158">
        <f aca="true" t="shared" si="4" ref="C11:C37">D11+E11</f>
        <v>3032218</v>
      </c>
      <c r="D11" s="484">
        <f>'[5]02 VP'!D11+'[5]02 Ly Nhan'!D11+'[5]02 Duy Tien'!D11+'[5]02 Thanh Liem'!D11+'[5]02 Kim Bang'!D11+'[5]02 Binh Luc'!D11+'[5]02 Phu Ly'!D11</f>
        <v>1615594</v>
      </c>
      <c r="E11" s="168">
        <v>1416624</v>
      </c>
      <c r="F11" s="168">
        <v>27618</v>
      </c>
      <c r="G11" s="168"/>
      <c r="H11" s="158">
        <f t="shared" si="2"/>
        <v>3004600</v>
      </c>
      <c r="I11" s="158">
        <f aca="true" t="shared" si="5" ref="I11:I37">J11+N11+O11+P11</f>
        <v>2280462</v>
      </c>
      <c r="J11" s="169">
        <f aca="true" t="shared" si="6" ref="J11:J23">K11+L11+M11</f>
        <v>1333049</v>
      </c>
      <c r="K11" s="168">
        <v>1287952</v>
      </c>
      <c r="L11" s="168">
        <v>45097</v>
      </c>
      <c r="M11" s="168"/>
      <c r="N11" s="168">
        <v>944927</v>
      </c>
      <c r="O11" s="168">
        <f>'[2]02 VP'!O11+'[2]02 Ly Nhan'!O11+'[2]02 Duy Tien'!O11+'[2]02 Thanh Liem'!O11+'[2]02 Kim Bang'!O11+'[2]02 Binh Luc'!O11+'[2]02 Phu Ly'!O11</f>
        <v>0</v>
      </c>
      <c r="P11" s="168">
        <v>2486</v>
      </c>
      <c r="Q11" s="167">
        <f>H11-I11-R11-S11</f>
        <v>724138</v>
      </c>
      <c r="R11" s="168"/>
      <c r="S11" s="168">
        <v>0</v>
      </c>
      <c r="T11" s="158">
        <f>SUM(N11:S11)</f>
        <v>1671551</v>
      </c>
      <c r="U11" s="160">
        <f t="shared" si="3"/>
        <v>0.5845521653068545</v>
      </c>
      <c r="V11" s="189">
        <f aca="true" t="shared" si="7" ref="V11:V37">I11+Q11+R11+S11</f>
        <v>3004600</v>
      </c>
      <c r="W11" s="188">
        <f aca="true" t="shared" si="8" ref="W11:W37">H11-V11</f>
        <v>0</v>
      </c>
    </row>
    <row r="12" spans="1:23" ht="15.75" customHeight="1">
      <c r="A12" s="165" t="s">
        <v>26</v>
      </c>
      <c r="B12" s="170" t="s">
        <v>96</v>
      </c>
      <c r="C12" s="158">
        <f t="shared" si="4"/>
        <v>4018015</v>
      </c>
      <c r="D12" s="484">
        <f>'[5]02 VP'!D12+'[5]02 Ly Nhan'!D12+'[5]02 Duy Tien'!D12+'[5]02 Thanh Liem'!D12+'[5]02 Kim Bang'!D12+'[5]02 Binh Luc'!D12+'[5]02 Phu Ly'!D12</f>
        <v>2134776</v>
      </c>
      <c r="E12" s="168">
        <v>1883239</v>
      </c>
      <c r="F12" s="168">
        <v>236001</v>
      </c>
      <c r="G12" s="168"/>
      <c r="H12" s="158">
        <f t="shared" si="2"/>
        <v>3782014</v>
      </c>
      <c r="I12" s="158">
        <f t="shared" si="5"/>
        <v>2303443</v>
      </c>
      <c r="J12" s="169">
        <f t="shared" si="6"/>
        <v>1197723</v>
      </c>
      <c r="K12" s="168">
        <v>1054544</v>
      </c>
      <c r="L12" s="168">
        <v>143179</v>
      </c>
      <c r="M12" s="168"/>
      <c r="N12" s="168">
        <v>1105720</v>
      </c>
      <c r="O12" s="168">
        <f>'[2]02 VP'!O12+'[2]02 Ly Nhan'!O12+'[2]02 Duy Tien'!O12+'[2]02 Thanh Liem'!O12+'[2]02 Kim Bang'!O12+'[2]02 Binh Luc'!O12+'[2]02 Phu Ly'!O12</f>
        <v>0</v>
      </c>
      <c r="P12" s="168">
        <f>'[2]02 VP'!P12+'[2]02 Ly Nhan'!P12+'[2]02 Duy Tien'!P12+'[2]02 Thanh Liem'!P12+'[2]02 Kim Bang'!P12+'[2]02 Binh Luc'!P12+'[2]02 Phu Ly'!P12</f>
        <v>0</v>
      </c>
      <c r="Q12" s="167">
        <f aca="true" t="shared" si="9" ref="Q12:Q37">H12-I12-R12-S12</f>
        <v>375996</v>
      </c>
      <c r="R12" s="168"/>
      <c r="S12" s="168">
        <v>1102575</v>
      </c>
      <c r="T12" s="158">
        <f aca="true" t="shared" si="10" ref="T12:T23">SUM(N12:S12)</f>
        <v>2584291</v>
      </c>
      <c r="U12" s="160">
        <f t="shared" si="3"/>
        <v>0.5199707568192484</v>
      </c>
      <c r="V12" s="189">
        <f t="shared" si="7"/>
        <v>3782014</v>
      </c>
      <c r="W12" s="188">
        <f t="shared" si="8"/>
        <v>0</v>
      </c>
    </row>
    <row r="13" spans="1:23" ht="15.75" customHeight="1">
      <c r="A13" s="165" t="s">
        <v>27</v>
      </c>
      <c r="B13" s="171" t="s">
        <v>97</v>
      </c>
      <c r="C13" s="158">
        <f t="shared" si="4"/>
        <v>0</v>
      </c>
      <c r="D13" s="484">
        <f>'[5]02 VP'!D13+'[5]02 Ly Nhan'!D13+'[5]02 Duy Tien'!D13+'[5]02 Thanh Liem'!D13+'[5]02 Kim Bang'!D13+'[5]02 Binh Luc'!D13+'[5]02 Phu Ly'!D13</f>
        <v>0</v>
      </c>
      <c r="E13" s="168"/>
      <c r="F13" s="168"/>
      <c r="G13" s="168"/>
      <c r="H13" s="158">
        <f t="shared" si="2"/>
        <v>0</v>
      </c>
      <c r="I13" s="158">
        <f t="shared" si="5"/>
        <v>0</v>
      </c>
      <c r="J13" s="169">
        <f t="shared" si="6"/>
        <v>0</v>
      </c>
      <c r="K13" s="168"/>
      <c r="L13" s="168"/>
      <c r="M13" s="168"/>
      <c r="N13" s="168"/>
      <c r="O13" s="168">
        <f>'[2]02 VP'!O13+'[2]02 Ly Nhan'!O13+'[2]02 Duy Tien'!O13+'[2]02 Thanh Liem'!O13+'[2]02 Kim Bang'!O13+'[2]02 Binh Luc'!O13+'[2]02 Phu Ly'!O13</f>
        <v>0</v>
      </c>
      <c r="P13" s="168">
        <f>'[2]02 VP'!P13+'[2]02 Ly Nhan'!P13+'[2]02 Duy Tien'!P13+'[2]02 Thanh Liem'!P13+'[2]02 Kim Bang'!P13+'[2]02 Binh Luc'!P13+'[2]02 Phu Ly'!P13</f>
        <v>0</v>
      </c>
      <c r="Q13" s="167">
        <f t="shared" si="9"/>
        <v>0</v>
      </c>
      <c r="R13" s="168"/>
      <c r="S13" s="168"/>
      <c r="T13" s="158">
        <f t="shared" si="10"/>
        <v>0</v>
      </c>
      <c r="U13" s="160">
        <f t="shared" si="3"/>
      </c>
      <c r="V13" s="189">
        <f t="shared" si="7"/>
        <v>0</v>
      </c>
      <c r="W13" s="188">
        <f t="shared" si="8"/>
        <v>0</v>
      </c>
    </row>
    <row r="14" spans="1:23" ht="15.75" customHeight="1">
      <c r="A14" s="165" t="s">
        <v>28</v>
      </c>
      <c r="B14" s="166" t="s">
        <v>98</v>
      </c>
      <c r="C14" s="158">
        <f t="shared" si="4"/>
        <v>0</v>
      </c>
      <c r="D14" s="484">
        <f>'[5]02 VP'!D14+'[5]02 Ly Nhan'!D14+'[5]02 Duy Tien'!D14+'[5]02 Thanh Liem'!D14+'[5]02 Kim Bang'!D14+'[5]02 Binh Luc'!D14+'[5]02 Phu Ly'!D14</f>
        <v>0</v>
      </c>
      <c r="E14" s="168"/>
      <c r="F14" s="168"/>
      <c r="G14" s="168"/>
      <c r="H14" s="158">
        <f t="shared" si="2"/>
        <v>0</v>
      </c>
      <c r="I14" s="158">
        <f t="shared" si="5"/>
        <v>0</v>
      </c>
      <c r="J14" s="169">
        <f t="shared" si="6"/>
        <v>0</v>
      </c>
      <c r="K14" s="168"/>
      <c r="L14" s="168"/>
      <c r="M14" s="168"/>
      <c r="N14" s="168"/>
      <c r="O14" s="168">
        <f>'[2]02 VP'!O14+'[2]02 Ly Nhan'!O14+'[2]02 Duy Tien'!O14+'[2]02 Thanh Liem'!O14+'[2]02 Kim Bang'!O14+'[2]02 Binh Luc'!O14+'[2]02 Phu Ly'!O14</f>
        <v>0</v>
      </c>
      <c r="P14" s="168">
        <f>'[2]02 VP'!P14+'[2]02 Ly Nhan'!P14+'[2]02 Duy Tien'!P14+'[2]02 Thanh Liem'!P14+'[2]02 Kim Bang'!P14+'[2]02 Binh Luc'!P14+'[2]02 Phu Ly'!P14</f>
        <v>0</v>
      </c>
      <c r="Q14" s="167">
        <f t="shared" si="9"/>
        <v>0</v>
      </c>
      <c r="R14" s="168"/>
      <c r="S14" s="168"/>
      <c r="T14" s="158">
        <f t="shared" si="10"/>
        <v>0</v>
      </c>
      <c r="U14" s="160">
        <f t="shared" si="3"/>
      </c>
      <c r="V14" s="189">
        <f t="shared" si="7"/>
        <v>0</v>
      </c>
      <c r="W14" s="188">
        <f t="shared" si="8"/>
        <v>0</v>
      </c>
    </row>
    <row r="15" spans="1:23" ht="24" customHeight="1">
      <c r="A15" s="165" t="s">
        <v>29</v>
      </c>
      <c r="B15" s="172" t="s">
        <v>99</v>
      </c>
      <c r="C15" s="158">
        <f t="shared" si="4"/>
        <v>386920</v>
      </c>
      <c r="D15" s="484">
        <f>'[5]02 VP'!D15+'[5]02 Ly Nhan'!D15+'[5]02 Duy Tien'!D15+'[5]02 Thanh Liem'!D15+'[5]02 Kim Bang'!D15+'[5]02 Binh Luc'!D15+'[5]02 Phu Ly'!D15-500</f>
        <v>284354</v>
      </c>
      <c r="E15" s="168">
        <v>102566</v>
      </c>
      <c r="F15" s="168"/>
      <c r="G15" s="168"/>
      <c r="H15" s="158">
        <f t="shared" si="2"/>
        <v>386920</v>
      </c>
      <c r="I15" s="158">
        <f t="shared" si="5"/>
        <v>28055</v>
      </c>
      <c r="J15" s="169">
        <f t="shared" si="6"/>
        <v>28055</v>
      </c>
      <c r="K15" s="168">
        <v>28055</v>
      </c>
      <c r="L15" s="168"/>
      <c r="M15" s="168"/>
      <c r="N15" s="168"/>
      <c r="O15" s="168">
        <f>'[2]02 VP'!O15+'[2]02 Ly Nhan'!O15+'[2]02 Duy Tien'!O15+'[2]02 Thanh Liem'!O15+'[2]02 Kim Bang'!O15+'[2]02 Binh Luc'!O15+'[2]02 Phu Ly'!O15</f>
        <v>0</v>
      </c>
      <c r="P15" s="168">
        <f>'[2]02 VP'!P15+'[2]02 Ly Nhan'!P15+'[2]02 Duy Tien'!P15+'[2]02 Thanh Liem'!P15+'[2]02 Kim Bang'!P15+'[2]02 Binh Luc'!P15+'[2]02 Phu Ly'!P15</f>
        <v>0</v>
      </c>
      <c r="Q15" s="167">
        <f t="shared" si="9"/>
        <v>358865</v>
      </c>
      <c r="R15" s="168"/>
      <c r="S15" s="168"/>
      <c r="T15" s="158">
        <f t="shared" si="10"/>
        <v>358865</v>
      </c>
      <c r="U15" s="160">
        <f t="shared" si="3"/>
        <v>1</v>
      </c>
      <c r="V15" s="189">
        <f t="shared" si="7"/>
        <v>386920</v>
      </c>
      <c r="W15" s="188">
        <f t="shared" si="8"/>
        <v>0</v>
      </c>
    </row>
    <row r="16" spans="1:23" ht="15.75" customHeight="1">
      <c r="A16" s="165" t="s">
        <v>30</v>
      </c>
      <c r="B16" s="166" t="s">
        <v>100</v>
      </c>
      <c r="C16" s="158">
        <f t="shared" si="4"/>
        <v>31099192</v>
      </c>
      <c r="D16" s="484">
        <f>'[5]02 VP'!D16+'[5]02 Ly Nhan'!D16+'[5]02 Duy Tien'!D16+'[5]02 Thanh Liem'!D16+'[5]02 Kim Bang'!D16+'[5]02 Binh Luc'!D16+'[5]02 Phu Ly'!D16+500</f>
        <v>8512925</v>
      </c>
      <c r="E16" s="168">
        <f>22688833-E15</f>
        <v>22586267</v>
      </c>
      <c r="F16" s="168">
        <v>1041742</v>
      </c>
      <c r="G16" s="168"/>
      <c r="H16" s="158">
        <f t="shared" si="2"/>
        <v>30057450</v>
      </c>
      <c r="I16" s="158">
        <f t="shared" si="5"/>
        <v>16523193</v>
      </c>
      <c r="J16" s="169">
        <f t="shared" si="6"/>
        <v>9901975</v>
      </c>
      <c r="K16" s="168">
        <f>9474487-K15</f>
        <v>9446432</v>
      </c>
      <c r="L16" s="168">
        <v>337325</v>
      </c>
      <c r="M16" s="168">
        <v>118218</v>
      </c>
      <c r="N16" s="168">
        <f>6621607-389</f>
        <v>6621218</v>
      </c>
      <c r="O16" s="168">
        <f>'[2]02 VP'!O16+'[2]02 Ly Nhan'!O16+'[2]02 Duy Tien'!O16+'[2]02 Thanh Liem'!O16+'[2]02 Kim Bang'!O16+'[2]02 Binh Luc'!O16+'[2]02 Phu Ly'!O16</f>
        <v>0</v>
      </c>
      <c r="P16" s="168"/>
      <c r="Q16" s="167">
        <f>H16-I16-R16-S16</f>
        <v>13534257</v>
      </c>
      <c r="R16" s="168"/>
      <c r="S16" s="168"/>
      <c r="T16" s="158">
        <f t="shared" si="10"/>
        <v>20155475</v>
      </c>
      <c r="U16" s="160">
        <f t="shared" si="3"/>
        <v>0.5992773309613947</v>
      </c>
      <c r="V16" s="189">
        <f t="shared" si="7"/>
        <v>30057450</v>
      </c>
      <c r="W16" s="188">
        <f t="shared" si="8"/>
        <v>0</v>
      </c>
    </row>
    <row r="17" spans="1:23" ht="15.75" customHeight="1">
      <c r="A17" s="165" t="s">
        <v>31</v>
      </c>
      <c r="B17" s="166" t="s">
        <v>101</v>
      </c>
      <c r="C17" s="158">
        <f t="shared" si="4"/>
        <v>37328</v>
      </c>
      <c r="D17" s="484">
        <f>'[5]02 VP'!D17+'[5]02 Ly Nhan'!D17+'[5]02 Duy Tien'!D17+'[5]02 Thanh Liem'!D17+'[5]02 Kim Bang'!D17+'[5]02 Binh Luc'!D17+'[5]02 Phu Ly'!D17</f>
        <v>5065</v>
      </c>
      <c r="E17" s="168">
        <v>32263</v>
      </c>
      <c r="F17" s="168"/>
      <c r="G17" s="168"/>
      <c r="H17" s="158">
        <f t="shared" si="2"/>
        <v>37328</v>
      </c>
      <c r="I17" s="158">
        <f t="shared" si="5"/>
        <v>34613</v>
      </c>
      <c r="J17" s="169">
        <f t="shared" si="6"/>
        <v>34613</v>
      </c>
      <c r="K17" s="168">
        <v>34613</v>
      </c>
      <c r="L17" s="168"/>
      <c r="M17" s="168"/>
      <c r="N17" s="168"/>
      <c r="O17" s="168">
        <f>'[2]02 VP'!O17+'[2]02 Ly Nhan'!O17+'[2]02 Duy Tien'!O17+'[2]02 Thanh Liem'!O17+'[2]02 Kim Bang'!O17+'[2]02 Binh Luc'!O17+'[2]02 Phu Ly'!O17</f>
        <v>0</v>
      </c>
      <c r="P17" s="168">
        <f>'[2]02 VP'!P17+'[2]02 Ly Nhan'!P17+'[2]02 Duy Tien'!P17+'[2]02 Thanh Liem'!P17+'[2]02 Kim Bang'!P17+'[2]02 Binh Luc'!P17+'[2]02 Phu Ly'!P17</f>
        <v>0</v>
      </c>
      <c r="Q17" s="167">
        <f t="shared" si="9"/>
        <v>2715</v>
      </c>
      <c r="R17" s="168"/>
      <c r="S17" s="168"/>
      <c r="T17" s="158">
        <f t="shared" si="10"/>
        <v>2715</v>
      </c>
      <c r="U17" s="160">
        <f t="shared" si="3"/>
        <v>1</v>
      </c>
      <c r="V17" s="189">
        <f t="shared" si="7"/>
        <v>37328</v>
      </c>
      <c r="W17" s="188">
        <f t="shared" si="8"/>
        <v>0</v>
      </c>
    </row>
    <row r="18" spans="1:23" ht="15.75" customHeight="1">
      <c r="A18" s="165" t="s">
        <v>32</v>
      </c>
      <c r="B18" s="166" t="s">
        <v>102</v>
      </c>
      <c r="C18" s="158">
        <f t="shared" si="4"/>
        <v>1257442</v>
      </c>
      <c r="D18" s="484">
        <f>'[5]02 VP'!D18+'[5]02 Ly Nhan'!D18+'[5]02 Duy Tien'!D18+'[5]02 Thanh Liem'!D18+'[5]02 Kim Bang'!D18+'[5]02 Binh Luc'!D18+'[5]02 Phu Ly'!D18</f>
        <v>474015</v>
      </c>
      <c r="E18" s="168">
        <v>783427</v>
      </c>
      <c r="F18" s="168">
        <v>300</v>
      </c>
      <c r="G18" s="168"/>
      <c r="H18" s="158">
        <f t="shared" si="2"/>
        <v>1257142</v>
      </c>
      <c r="I18" s="158">
        <f t="shared" si="5"/>
        <v>1152344</v>
      </c>
      <c r="J18" s="169">
        <f t="shared" si="6"/>
        <v>829834</v>
      </c>
      <c r="K18" s="168">
        <v>820531</v>
      </c>
      <c r="L18" s="168">
        <v>9303</v>
      </c>
      <c r="M18" s="168"/>
      <c r="N18" s="168">
        <v>322510</v>
      </c>
      <c r="O18" s="168">
        <f>'[2]02 VP'!O18+'[2]02 Ly Nhan'!O18+'[2]02 Duy Tien'!O18+'[2]02 Thanh Liem'!O18+'[2]02 Kim Bang'!O18+'[2]02 Binh Luc'!O18+'[2]02 Phu Ly'!O18</f>
        <v>0</v>
      </c>
      <c r="P18" s="168">
        <f>'[2]02 VP'!P18+'[2]02 Ly Nhan'!P18+'[2]02 Duy Tien'!P18+'[2]02 Thanh Liem'!P18+'[2]02 Kim Bang'!P18+'[2]02 Binh Luc'!P18+'[2]02 Phu Ly'!P18</f>
        <v>0</v>
      </c>
      <c r="Q18" s="167">
        <f t="shared" si="9"/>
        <v>104798</v>
      </c>
      <c r="R18" s="168"/>
      <c r="S18" s="168"/>
      <c r="T18" s="158">
        <f t="shared" si="10"/>
        <v>427308</v>
      </c>
      <c r="U18" s="160">
        <f t="shared" si="3"/>
        <v>0.7201269759724527</v>
      </c>
      <c r="V18" s="189">
        <f t="shared" si="7"/>
        <v>1257142</v>
      </c>
      <c r="W18" s="188">
        <f t="shared" si="8"/>
        <v>0</v>
      </c>
    </row>
    <row r="19" spans="1:23" ht="15.75" customHeight="1">
      <c r="A19" s="165" t="s">
        <v>33</v>
      </c>
      <c r="B19" s="166" t="s">
        <v>103</v>
      </c>
      <c r="C19" s="158">
        <f t="shared" si="4"/>
        <v>17710</v>
      </c>
      <c r="D19" s="484">
        <f>'[5]02 VP'!D19+'[5]02 Ly Nhan'!D19+'[5]02 Duy Tien'!D19+'[5]02 Thanh Liem'!D19+'[5]02 Kim Bang'!D19+'[5]02 Binh Luc'!D19+'[5]02 Phu Ly'!D19</f>
        <v>17710</v>
      </c>
      <c r="E19" s="168"/>
      <c r="F19" s="168"/>
      <c r="G19" s="168"/>
      <c r="H19" s="158">
        <f t="shared" si="2"/>
        <v>17710</v>
      </c>
      <c r="I19" s="158">
        <f t="shared" si="5"/>
        <v>17710</v>
      </c>
      <c r="J19" s="169">
        <f t="shared" si="6"/>
        <v>0</v>
      </c>
      <c r="K19" s="168"/>
      <c r="L19" s="168"/>
      <c r="M19" s="168"/>
      <c r="N19" s="168">
        <v>17710</v>
      </c>
      <c r="O19" s="168">
        <f>'[2]02 VP'!O19+'[2]02 Ly Nhan'!O19+'[2]02 Duy Tien'!O19+'[2]02 Thanh Liem'!O19+'[2]02 Kim Bang'!O19+'[2]02 Binh Luc'!O19+'[2]02 Phu Ly'!O19</f>
        <v>0</v>
      </c>
      <c r="P19" s="168">
        <f>'[2]02 VP'!P19+'[2]02 Ly Nhan'!P19+'[2]02 Duy Tien'!P19+'[2]02 Thanh Liem'!P19+'[2]02 Kim Bang'!P19+'[2]02 Binh Luc'!P19+'[2]02 Phu Ly'!P19</f>
        <v>0</v>
      </c>
      <c r="Q19" s="167">
        <f t="shared" si="9"/>
        <v>0</v>
      </c>
      <c r="R19" s="168"/>
      <c r="S19" s="168"/>
      <c r="T19" s="158">
        <f t="shared" si="10"/>
        <v>17710</v>
      </c>
      <c r="U19" s="160">
        <f t="shared" si="3"/>
        <v>0</v>
      </c>
      <c r="V19" s="189">
        <f t="shared" si="7"/>
        <v>17710</v>
      </c>
      <c r="W19" s="188">
        <f t="shared" si="8"/>
        <v>0</v>
      </c>
    </row>
    <row r="20" spans="1:23" ht="15.75" customHeight="1">
      <c r="A20" s="165" t="s">
        <v>34</v>
      </c>
      <c r="B20" s="166" t="s">
        <v>104</v>
      </c>
      <c r="C20" s="158">
        <f t="shared" si="4"/>
        <v>0</v>
      </c>
      <c r="D20" s="484">
        <f>'[5]02 VP'!D20+'[5]02 Ly Nhan'!D20+'[5]02 Duy Tien'!D20+'[5]02 Thanh Liem'!D20+'[5]02 Kim Bang'!D20+'[5]02 Binh Luc'!D20+'[5]02 Phu Ly'!D20</f>
        <v>0</v>
      </c>
      <c r="E20" s="168"/>
      <c r="F20" s="168"/>
      <c r="G20" s="168"/>
      <c r="H20" s="158">
        <f t="shared" si="2"/>
        <v>0</v>
      </c>
      <c r="I20" s="158">
        <f t="shared" si="5"/>
        <v>0</v>
      </c>
      <c r="J20" s="169">
        <f t="shared" si="6"/>
        <v>0</v>
      </c>
      <c r="K20" s="168"/>
      <c r="L20" s="168"/>
      <c r="M20" s="168"/>
      <c r="N20" s="168"/>
      <c r="O20" s="168">
        <f>'[2]02 VP'!O20+'[2]02 Ly Nhan'!O20+'[2]02 Duy Tien'!O20+'[2]02 Thanh Liem'!O20+'[2]02 Kim Bang'!O20+'[2]02 Binh Luc'!O20+'[2]02 Phu Ly'!O20</f>
        <v>0</v>
      </c>
      <c r="P20" s="168">
        <f>'[2]02 VP'!P20+'[2]02 Ly Nhan'!P20+'[2]02 Duy Tien'!P20+'[2]02 Thanh Liem'!P20+'[2]02 Kim Bang'!P20+'[2]02 Binh Luc'!P20+'[2]02 Phu Ly'!P20</f>
        <v>0</v>
      </c>
      <c r="Q20" s="167">
        <f t="shared" si="9"/>
        <v>0</v>
      </c>
      <c r="R20" s="168"/>
      <c r="S20" s="168"/>
      <c r="T20" s="158">
        <f t="shared" si="10"/>
        <v>0</v>
      </c>
      <c r="U20" s="160">
        <f t="shared" si="3"/>
      </c>
      <c r="V20" s="189">
        <f t="shared" si="7"/>
        <v>0</v>
      </c>
      <c r="W20" s="188">
        <f t="shared" si="8"/>
        <v>0</v>
      </c>
    </row>
    <row r="21" spans="1:23" ht="15.75" customHeight="1">
      <c r="A21" s="165" t="s">
        <v>35</v>
      </c>
      <c r="B21" s="166" t="s">
        <v>105</v>
      </c>
      <c r="C21" s="158">
        <f t="shared" si="4"/>
        <v>0</v>
      </c>
      <c r="D21" s="484">
        <f>'[5]02 VP'!D21+'[5]02 Ly Nhan'!D21+'[5]02 Duy Tien'!D21+'[5]02 Thanh Liem'!D21+'[5]02 Kim Bang'!D21+'[5]02 Binh Luc'!D21+'[5]02 Phu Ly'!D21</f>
        <v>0</v>
      </c>
      <c r="E21" s="168"/>
      <c r="F21" s="168"/>
      <c r="G21" s="168"/>
      <c r="H21" s="158">
        <f t="shared" si="2"/>
        <v>0</v>
      </c>
      <c r="I21" s="158">
        <f t="shared" si="5"/>
        <v>0</v>
      </c>
      <c r="J21" s="169">
        <f t="shared" si="6"/>
        <v>0</v>
      </c>
      <c r="K21" s="168"/>
      <c r="L21" s="168"/>
      <c r="M21" s="168"/>
      <c r="N21" s="168"/>
      <c r="O21" s="168">
        <f>'[2]02 VP'!O21+'[2]02 Ly Nhan'!O21+'[2]02 Duy Tien'!O21+'[2]02 Thanh Liem'!O21+'[2]02 Kim Bang'!O21+'[2]02 Binh Luc'!O21+'[2]02 Phu Ly'!O21</f>
        <v>0</v>
      </c>
      <c r="P21" s="168">
        <f>'[2]02 VP'!P21+'[2]02 Ly Nhan'!P21+'[2]02 Duy Tien'!P21+'[2]02 Thanh Liem'!P21+'[2]02 Kim Bang'!P21+'[2]02 Binh Luc'!P21+'[2]02 Phu Ly'!P21</f>
        <v>0</v>
      </c>
      <c r="Q21" s="167">
        <f t="shared" si="9"/>
        <v>0</v>
      </c>
      <c r="R21" s="168"/>
      <c r="S21" s="168"/>
      <c r="T21" s="158">
        <f t="shared" si="10"/>
        <v>0</v>
      </c>
      <c r="U21" s="160">
        <f t="shared" si="3"/>
      </c>
      <c r="V21" s="189">
        <f t="shared" si="7"/>
        <v>0</v>
      </c>
      <c r="W21" s="188">
        <f t="shared" si="8"/>
        <v>0</v>
      </c>
    </row>
    <row r="22" spans="1:23" ht="15.75" customHeight="1">
      <c r="A22" s="165" t="s">
        <v>36</v>
      </c>
      <c r="B22" s="166" t="s">
        <v>106</v>
      </c>
      <c r="C22" s="158">
        <f t="shared" si="4"/>
        <v>0</v>
      </c>
      <c r="D22" s="484">
        <f>'[5]02 VP'!D22+'[5]02 Ly Nhan'!D22+'[5]02 Duy Tien'!D22+'[5]02 Thanh Liem'!D22+'[5]02 Kim Bang'!D22+'[5]02 Binh Luc'!D22+'[5]02 Phu Ly'!D22</f>
        <v>0</v>
      </c>
      <c r="E22" s="168"/>
      <c r="F22" s="168"/>
      <c r="G22" s="168"/>
      <c r="H22" s="158">
        <f t="shared" si="2"/>
        <v>0</v>
      </c>
      <c r="I22" s="158">
        <f t="shared" si="5"/>
        <v>0</v>
      </c>
      <c r="J22" s="169">
        <f t="shared" si="6"/>
        <v>0</v>
      </c>
      <c r="K22" s="168"/>
      <c r="L22" s="168"/>
      <c r="M22" s="168"/>
      <c r="N22" s="168"/>
      <c r="O22" s="168">
        <f>'[2]02 VP'!O22+'[2]02 Ly Nhan'!O22+'[2]02 Duy Tien'!O22+'[2]02 Thanh Liem'!O22+'[2]02 Kim Bang'!O22+'[2]02 Binh Luc'!O22+'[2]02 Phu Ly'!O22</f>
        <v>0</v>
      </c>
      <c r="P22" s="168">
        <f>'[2]02 VP'!P22+'[2]02 Ly Nhan'!P22+'[2]02 Duy Tien'!P22+'[2]02 Thanh Liem'!P22+'[2]02 Kim Bang'!P22+'[2]02 Binh Luc'!P22+'[2]02 Phu Ly'!P22</f>
        <v>0</v>
      </c>
      <c r="Q22" s="167">
        <f t="shared" si="9"/>
        <v>0</v>
      </c>
      <c r="R22" s="168"/>
      <c r="S22" s="168"/>
      <c r="T22" s="158">
        <f t="shared" si="10"/>
        <v>0</v>
      </c>
      <c r="U22" s="160">
        <f t="shared" si="3"/>
      </c>
      <c r="V22" s="189">
        <f t="shared" si="7"/>
        <v>0</v>
      </c>
      <c r="W22" s="188">
        <f t="shared" si="8"/>
        <v>0</v>
      </c>
    </row>
    <row r="23" spans="1:23" ht="15.75" customHeight="1">
      <c r="A23" s="165" t="s">
        <v>37</v>
      </c>
      <c r="B23" s="166" t="s">
        <v>107</v>
      </c>
      <c r="C23" s="158">
        <f t="shared" si="4"/>
        <v>5527857</v>
      </c>
      <c r="D23" s="484">
        <f>'[5]02 VP'!D23+'[5]02 Ly Nhan'!D23+'[5]02 Duy Tien'!D23+'[5]02 Thanh Liem'!D23+'[5]02 Kim Bang'!D23+'[5]02 Binh Luc'!D23+'[5]02 Phu Ly'!D23</f>
        <v>5527657</v>
      </c>
      <c r="E23" s="168">
        <v>200</v>
      </c>
      <c r="F23" s="168"/>
      <c r="G23" s="168"/>
      <c r="H23" s="158">
        <f t="shared" si="2"/>
        <v>5527857</v>
      </c>
      <c r="I23" s="158">
        <f t="shared" si="5"/>
        <v>3795</v>
      </c>
      <c r="J23" s="169">
        <f t="shared" si="6"/>
        <v>2700</v>
      </c>
      <c r="K23" s="168">
        <v>2700</v>
      </c>
      <c r="L23" s="168"/>
      <c r="M23" s="168"/>
      <c r="N23" s="168">
        <v>1095</v>
      </c>
      <c r="O23" s="168">
        <f>'[2]02 VP'!O23+'[2]02 Ly Nhan'!O23+'[2]02 Duy Tien'!O23+'[2]02 Thanh Liem'!O23+'[2]02 Kim Bang'!O23+'[2]02 Binh Luc'!O23+'[2]02 Phu Ly'!O23</f>
        <v>0</v>
      </c>
      <c r="P23" s="168">
        <f>'[2]02 VP'!P23+'[2]02 Ly Nhan'!P23+'[2]02 Duy Tien'!P23+'[2]02 Thanh Liem'!P23+'[2]02 Kim Bang'!P23+'[2]02 Binh Luc'!P23+'[2]02 Phu Ly'!P23</f>
        <v>0</v>
      </c>
      <c r="Q23" s="167">
        <f t="shared" si="9"/>
        <v>5524062</v>
      </c>
      <c r="R23" s="168"/>
      <c r="S23" s="168"/>
      <c r="T23" s="158">
        <f t="shared" si="10"/>
        <v>5525157</v>
      </c>
      <c r="U23" s="160">
        <f t="shared" si="3"/>
        <v>0.7114624505928854</v>
      </c>
      <c r="V23" s="189">
        <f t="shared" si="7"/>
        <v>5527857</v>
      </c>
      <c r="W23" s="188">
        <f t="shared" si="8"/>
        <v>0</v>
      </c>
    </row>
    <row r="24" spans="1:23" ht="15.75" customHeight="1">
      <c r="A24" s="161" t="s">
        <v>50</v>
      </c>
      <c r="B24" s="162" t="s">
        <v>108</v>
      </c>
      <c r="C24" s="158">
        <f t="shared" si="4"/>
        <v>990768460</v>
      </c>
      <c r="D24" s="484">
        <f>'[5]02 VP'!D24+'[5]02 Ly Nhan'!D24+'[5]02 Duy Tien'!D24+'[5]02 Thanh Liem'!D24+'[5]02 Kim Bang'!D24+'[5]02 Binh Luc'!D24+'[5]02 Phu Ly'!D24</f>
        <v>764650498</v>
      </c>
      <c r="E24" s="163">
        <f>SUM(E25:E37)</f>
        <v>226117962</v>
      </c>
      <c r="F24" s="163">
        <f aca="true" t="shared" si="11" ref="F24:T24">SUM(F25:F37)</f>
        <v>4652492</v>
      </c>
      <c r="G24" s="163">
        <f t="shared" si="11"/>
        <v>0</v>
      </c>
      <c r="H24" s="158">
        <f t="shared" si="2"/>
        <v>986115968</v>
      </c>
      <c r="I24" s="163">
        <f t="shared" si="11"/>
        <v>133491880</v>
      </c>
      <c r="J24" s="173">
        <f t="shared" si="11"/>
        <v>55703029</v>
      </c>
      <c r="K24" s="173">
        <f t="shared" si="11"/>
        <v>46776661</v>
      </c>
      <c r="L24" s="173">
        <f t="shared" si="11"/>
        <v>8926368</v>
      </c>
      <c r="M24" s="173">
        <f t="shared" si="11"/>
        <v>0</v>
      </c>
      <c r="N24" s="173">
        <f t="shared" si="11"/>
        <v>77584541</v>
      </c>
      <c r="O24" s="173">
        <f t="shared" si="11"/>
        <v>0</v>
      </c>
      <c r="P24" s="173">
        <f t="shared" si="11"/>
        <v>204310</v>
      </c>
      <c r="Q24" s="167">
        <f t="shared" si="9"/>
        <v>222717249</v>
      </c>
      <c r="R24" s="173">
        <f t="shared" si="11"/>
        <v>0</v>
      </c>
      <c r="S24" s="173">
        <f t="shared" si="11"/>
        <v>629906839</v>
      </c>
      <c r="T24" s="163">
        <f t="shared" si="11"/>
        <v>930412939</v>
      </c>
      <c r="U24" s="160">
        <f t="shared" si="3"/>
        <v>0.41727653397345216</v>
      </c>
      <c r="V24" s="189">
        <f t="shared" si="7"/>
        <v>986115968</v>
      </c>
      <c r="W24" s="188">
        <f t="shared" si="8"/>
        <v>0</v>
      </c>
    </row>
    <row r="25" spans="1:23" ht="15.75" customHeight="1">
      <c r="A25" s="174" t="s">
        <v>25</v>
      </c>
      <c r="B25" s="175" t="s">
        <v>95</v>
      </c>
      <c r="C25" s="158">
        <f t="shared" si="4"/>
        <v>68143861</v>
      </c>
      <c r="D25" s="484">
        <f>'[5]02 VP'!D25+'[5]02 Ly Nhan'!D25+'[5]02 Duy Tien'!D25+'[5]02 Thanh Liem'!D25+'[5]02 Kim Bang'!D25+'[5]02 Binh Luc'!D25+'[5]02 Phu Ly'!D25</f>
        <v>36382108</v>
      </c>
      <c r="E25" s="168">
        <v>31761753</v>
      </c>
      <c r="F25" s="168">
        <v>1713702</v>
      </c>
      <c r="G25" s="168"/>
      <c r="H25" s="158">
        <f t="shared" si="2"/>
        <v>66430159</v>
      </c>
      <c r="I25" s="158">
        <f t="shared" si="5"/>
        <v>48699167</v>
      </c>
      <c r="J25" s="169">
        <f>K25+L25+M25</f>
        <v>27165816</v>
      </c>
      <c r="K25" s="168">
        <v>18397102</v>
      </c>
      <c r="L25" s="168">
        <v>8768714</v>
      </c>
      <c r="M25" s="168"/>
      <c r="N25" s="168">
        <v>21329041</v>
      </c>
      <c r="O25" s="168"/>
      <c r="P25" s="168">
        <v>204310</v>
      </c>
      <c r="Q25" s="167">
        <f t="shared" si="9"/>
        <v>17730992</v>
      </c>
      <c r="R25" s="168"/>
      <c r="S25" s="168"/>
      <c r="T25" s="158">
        <f>SUM(N25:S25)</f>
        <v>39264343</v>
      </c>
      <c r="U25" s="160">
        <f t="shared" si="3"/>
        <v>0.5578291719034948</v>
      </c>
      <c r="V25" s="189">
        <f t="shared" si="7"/>
        <v>66430159</v>
      </c>
      <c r="W25" s="188">
        <f t="shared" si="8"/>
        <v>0</v>
      </c>
    </row>
    <row r="26" spans="1:23" ht="15.75" customHeight="1">
      <c r="A26" s="174" t="s">
        <v>26</v>
      </c>
      <c r="B26" s="176" t="s">
        <v>96</v>
      </c>
      <c r="C26" s="158">
        <f t="shared" si="4"/>
        <v>906970363</v>
      </c>
      <c r="D26" s="484">
        <f>'[5]02 VP'!D26+'[5]02 Ly Nhan'!D26+'[5]02 Duy Tien'!D26+'[5]02 Thanh Liem'!D26+'[5]02 Kim Bang'!D26+'[5]02 Binh Luc'!D26+'[5]02 Phu Ly'!D26</f>
        <v>723619530</v>
      </c>
      <c r="E26" s="168">
        <v>183350833</v>
      </c>
      <c r="F26" s="168">
        <v>2587192</v>
      </c>
      <c r="G26" s="168"/>
      <c r="H26" s="158">
        <f t="shared" si="2"/>
        <v>904383171</v>
      </c>
      <c r="I26" s="158">
        <f t="shared" si="5"/>
        <v>72234159</v>
      </c>
      <c r="J26" s="169">
        <f aca="true" t="shared" si="12" ref="J26:J37">K26+L26+M26</f>
        <v>22460151</v>
      </c>
      <c r="K26" s="168">
        <v>22341367</v>
      </c>
      <c r="L26" s="168">
        <v>118784</v>
      </c>
      <c r="M26" s="168"/>
      <c r="N26" s="168">
        <v>49774008</v>
      </c>
      <c r="O26" s="168"/>
      <c r="P26" s="168"/>
      <c r="Q26" s="167">
        <f t="shared" si="9"/>
        <v>202242173</v>
      </c>
      <c r="R26" s="168"/>
      <c r="S26" s="168">
        <v>629906839</v>
      </c>
      <c r="T26" s="158">
        <f aca="true" t="shared" si="13" ref="T26:T37">SUM(N26:S26)</f>
        <v>881923020</v>
      </c>
      <c r="U26" s="160">
        <f t="shared" si="3"/>
        <v>0.31093531524330476</v>
      </c>
      <c r="V26" s="189">
        <f t="shared" si="7"/>
        <v>904383171</v>
      </c>
      <c r="W26" s="188">
        <f t="shared" si="8"/>
        <v>0</v>
      </c>
    </row>
    <row r="27" spans="1:23" ht="15.75" customHeight="1">
      <c r="A27" s="174" t="s">
        <v>27</v>
      </c>
      <c r="B27" s="177" t="s">
        <v>97</v>
      </c>
      <c r="C27" s="158">
        <f t="shared" si="4"/>
        <v>488009</v>
      </c>
      <c r="D27" s="484">
        <f>'[5]02 VP'!D27+'[5]02 Ly Nhan'!D27+'[5]02 Duy Tien'!D27+'[5]02 Thanh Liem'!D27+'[5]02 Kim Bang'!D27+'[5]02 Binh Luc'!D27+'[5]02 Phu Ly'!D27</f>
        <v>488009</v>
      </c>
      <c r="E27" s="168"/>
      <c r="F27" s="168"/>
      <c r="G27" s="168"/>
      <c r="H27" s="158">
        <f t="shared" si="2"/>
        <v>488009</v>
      </c>
      <c r="I27" s="158">
        <f t="shared" si="5"/>
        <v>0</v>
      </c>
      <c r="J27" s="169">
        <f t="shared" si="12"/>
        <v>0</v>
      </c>
      <c r="K27" s="168"/>
      <c r="L27" s="168"/>
      <c r="M27" s="168"/>
      <c r="N27" s="168"/>
      <c r="O27" s="168"/>
      <c r="P27" s="168"/>
      <c r="Q27" s="167">
        <f t="shared" si="9"/>
        <v>488009</v>
      </c>
      <c r="R27" s="168"/>
      <c r="S27" s="168"/>
      <c r="T27" s="158">
        <f t="shared" si="13"/>
        <v>488009</v>
      </c>
      <c r="U27" s="160">
        <f t="shared" si="3"/>
      </c>
      <c r="V27" s="189">
        <f t="shared" si="7"/>
        <v>488009</v>
      </c>
      <c r="W27" s="188">
        <f t="shared" si="8"/>
        <v>0</v>
      </c>
    </row>
    <row r="28" spans="1:23" ht="15.75" customHeight="1">
      <c r="A28" s="174" t="s">
        <v>28</v>
      </c>
      <c r="B28" s="175" t="s">
        <v>98</v>
      </c>
      <c r="C28" s="158">
        <f t="shared" si="4"/>
        <v>0</v>
      </c>
      <c r="D28" s="484">
        <f>'[5]02 VP'!D28+'[5]02 Ly Nhan'!D28+'[5]02 Duy Tien'!D28+'[5]02 Thanh Liem'!D28+'[5]02 Kim Bang'!D28+'[5]02 Binh Luc'!D28+'[5]02 Phu Ly'!D28</f>
        <v>0</v>
      </c>
      <c r="E28" s="168"/>
      <c r="F28" s="168"/>
      <c r="G28" s="168"/>
      <c r="H28" s="158">
        <f t="shared" si="2"/>
        <v>0</v>
      </c>
      <c r="I28" s="158">
        <f t="shared" si="5"/>
        <v>0</v>
      </c>
      <c r="J28" s="169">
        <f t="shared" si="12"/>
        <v>0</v>
      </c>
      <c r="K28" s="168"/>
      <c r="L28" s="168"/>
      <c r="M28" s="168"/>
      <c r="N28" s="168"/>
      <c r="O28" s="168"/>
      <c r="P28" s="168"/>
      <c r="Q28" s="167">
        <f t="shared" si="9"/>
        <v>0</v>
      </c>
      <c r="R28" s="168"/>
      <c r="S28" s="168"/>
      <c r="T28" s="158">
        <f t="shared" si="13"/>
        <v>0</v>
      </c>
      <c r="U28" s="160">
        <f t="shared" si="3"/>
      </c>
      <c r="V28" s="189">
        <f t="shared" si="7"/>
        <v>0</v>
      </c>
      <c r="W28" s="188">
        <f t="shared" si="8"/>
        <v>0</v>
      </c>
    </row>
    <row r="29" spans="1:23" ht="22.5" customHeight="1">
      <c r="A29" s="174" t="s">
        <v>29</v>
      </c>
      <c r="B29" s="178" t="s">
        <v>99</v>
      </c>
      <c r="C29" s="158">
        <f t="shared" si="4"/>
        <v>0</v>
      </c>
      <c r="D29" s="484">
        <f>'[5]02 VP'!D29+'[5]02 Ly Nhan'!D29+'[5]02 Duy Tien'!D29+'[5]02 Thanh Liem'!D29+'[5]02 Kim Bang'!D29+'[5]02 Binh Luc'!D29+'[5]02 Phu Ly'!D29</f>
        <v>0</v>
      </c>
      <c r="E29" s="168"/>
      <c r="F29" s="168"/>
      <c r="G29" s="168"/>
      <c r="H29" s="158">
        <f t="shared" si="2"/>
        <v>0</v>
      </c>
      <c r="I29" s="158">
        <f t="shared" si="5"/>
        <v>0</v>
      </c>
      <c r="J29" s="169">
        <f t="shared" si="12"/>
        <v>0</v>
      </c>
      <c r="K29" s="168"/>
      <c r="L29" s="168"/>
      <c r="M29" s="168"/>
      <c r="N29" s="168"/>
      <c r="O29" s="168"/>
      <c r="P29" s="168"/>
      <c r="Q29" s="167">
        <f t="shared" si="9"/>
        <v>0</v>
      </c>
      <c r="R29" s="168"/>
      <c r="S29" s="168"/>
      <c r="T29" s="158">
        <f t="shared" si="13"/>
        <v>0</v>
      </c>
      <c r="U29" s="160">
        <f t="shared" si="3"/>
      </c>
      <c r="V29" s="189">
        <f t="shared" si="7"/>
        <v>0</v>
      </c>
      <c r="W29" s="188">
        <f t="shared" si="8"/>
        <v>0</v>
      </c>
    </row>
    <row r="30" spans="1:23" ht="15.75" customHeight="1">
      <c r="A30" s="174" t="s">
        <v>30</v>
      </c>
      <c r="B30" s="175" t="s">
        <v>100</v>
      </c>
      <c r="C30" s="158">
        <f t="shared" si="4"/>
        <v>7106910</v>
      </c>
      <c r="D30" s="484">
        <f>'[5]02 VP'!D30+'[5]02 Ly Nhan'!D30+'[5]02 Duy Tien'!D30+'[5]02 Thanh Liem'!D30+'[5]02 Kim Bang'!D30+'[5]02 Binh Luc'!D30+'[5]02 Phu Ly'!D30</f>
        <v>2250703</v>
      </c>
      <c r="E30" s="168">
        <v>4856207</v>
      </c>
      <c r="F30" s="168">
        <v>246171</v>
      </c>
      <c r="G30" s="168"/>
      <c r="H30" s="158">
        <f t="shared" si="2"/>
        <v>6860739</v>
      </c>
      <c r="I30" s="158">
        <f t="shared" si="5"/>
        <v>4931814</v>
      </c>
      <c r="J30" s="169">
        <f t="shared" si="12"/>
        <v>1231223</v>
      </c>
      <c r="K30" s="168">
        <v>1192353</v>
      </c>
      <c r="L30" s="168">
        <v>38870</v>
      </c>
      <c r="M30" s="168"/>
      <c r="N30" s="168">
        <v>3700591</v>
      </c>
      <c r="O30" s="168"/>
      <c r="P30" s="168"/>
      <c r="Q30" s="167">
        <f t="shared" si="9"/>
        <v>1928925</v>
      </c>
      <c r="R30" s="168"/>
      <c r="S30" s="168"/>
      <c r="T30" s="158">
        <f t="shared" si="13"/>
        <v>5629516</v>
      </c>
      <c r="U30" s="160">
        <f t="shared" si="3"/>
        <v>0.2496491149098486</v>
      </c>
      <c r="V30" s="189">
        <f t="shared" si="7"/>
        <v>6860739</v>
      </c>
      <c r="W30" s="188">
        <f t="shared" si="8"/>
        <v>0</v>
      </c>
    </row>
    <row r="31" spans="1:23" ht="15.75" customHeight="1">
      <c r="A31" s="174" t="s">
        <v>31</v>
      </c>
      <c r="B31" s="175" t="s">
        <v>101</v>
      </c>
      <c r="C31" s="158">
        <f t="shared" si="4"/>
        <v>482511</v>
      </c>
      <c r="D31" s="484">
        <f>'[5]02 VP'!D31+'[5]02 Ly Nhan'!D31+'[5]02 Duy Tien'!D31+'[5]02 Thanh Liem'!D31+'[5]02 Kim Bang'!D31+'[5]02 Binh Luc'!D31+'[5]02 Phu Ly'!D31</f>
        <v>0</v>
      </c>
      <c r="E31" s="168">
        <v>482511</v>
      </c>
      <c r="F31" s="168"/>
      <c r="G31" s="168"/>
      <c r="H31" s="158">
        <f t="shared" si="2"/>
        <v>482511</v>
      </c>
      <c r="I31" s="158">
        <f t="shared" si="5"/>
        <v>482511</v>
      </c>
      <c r="J31" s="169">
        <f t="shared" si="12"/>
        <v>0</v>
      </c>
      <c r="K31" s="168"/>
      <c r="L31" s="168"/>
      <c r="M31" s="168"/>
      <c r="N31" s="168">
        <v>482511</v>
      </c>
      <c r="O31" s="168"/>
      <c r="P31" s="168"/>
      <c r="Q31" s="167">
        <f t="shared" si="9"/>
        <v>0</v>
      </c>
      <c r="R31" s="168"/>
      <c r="S31" s="168"/>
      <c r="T31" s="158">
        <f t="shared" si="13"/>
        <v>482511</v>
      </c>
      <c r="U31" s="160">
        <f t="shared" si="3"/>
        <v>0</v>
      </c>
      <c r="V31" s="189">
        <f t="shared" si="7"/>
        <v>482511</v>
      </c>
      <c r="W31" s="188">
        <f t="shared" si="8"/>
        <v>0</v>
      </c>
    </row>
    <row r="32" spans="1:23" ht="15.75" customHeight="1">
      <c r="A32" s="174" t="s">
        <v>32</v>
      </c>
      <c r="B32" s="175" t="s">
        <v>102</v>
      </c>
      <c r="C32" s="158">
        <f t="shared" si="4"/>
        <v>6715876</v>
      </c>
      <c r="D32" s="484">
        <f>'[5]02 VP'!D32+'[5]02 Ly Nhan'!D32+'[5]02 Duy Tien'!D32+'[5]02 Thanh Liem'!D32+'[5]02 Kim Bang'!D32+'[5]02 Binh Luc'!D32+'[5]02 Phu Ly'!D32</f>
        <v>1074645</v>
      </c>
      <c r="E32" s="168">
        <v>5641231</v>
      </c>
      <c r="F32" s="168">
        <v>80000</v>
      </c>
      <c r="G32" s="168"/>
      <c r="H32" s="158">
        <f t="shared" si="2"/>
        <v>6635876</v>
      </c>
      <c r="I32" s="158">
        <f t="shared" si="5"/>
        <v>6308726</v>
      </c>
      <c r="J32" s="169">
        <f t="shared" si="12"/>
        <v>4845839</v>
      </c>
      <c r="K32" s="168">
        <v>4845839</v>
      </c>
      <c r="L32" s="168"/>
      <c r="M32" s="168"/>
      <c r="N32" s="168">
        <v>1462887</v>
      </c>
      <c r="O32" s="168"/>
      <c r="P32" s="168"/>
      <c r="Q32" s="167">
        <f t="shared" si="9"/>
        <v>327150</v>
      </c>
      <c r="R32" s="168"/>
      <c r="S32" s="168"/>
      <c r="T32" s="158">
        <f t="shared" si="13"/>
        <v>1790037</v>
      </c>
      <c r="U32" s="160">
        <f t="shared" si="3"/>
        <v>0.768116890795384</v>
      </c>
      <c r="V32" s="189">
        <f t="shared" si="7"/>
        <v>6635876</v>
      </c>
      <c r="W32" s="188">
        <f t="shared" si="8"/>
        <v>0</v>
      </c>
    </row>
    <row r="33" spans="1:23" ht="15.75" customHeight="1">
      <c r="A33" s="174" t="s">
        <v>33</v>
      </c>
      <c r="B33" s="175" t="s">
        <v>103</v>
      </c>
      <c r="C33" s="158">
        <f t="shared" si="4"/>
        <v>835503</v>
      </c>
      <c r="D33" s="484">
        <f>'[5]02 VP'!D33+'[5]02 Ly Nhan'!D33+'[5]02 Duy Tien'!D33+'[5]02 Thanh Liem'!D33+'[5]02 Kim Bang'!D33+'[5]02 Binh Luc'!D33+'[5]02 Phu Ly'!D33</f>
        <v>835503</v>
      </c>
      <c r="E33" s="168"/>
      <c r="F33" s="168"/>
      <c r="G33" s="168"/>
      <c r="H33" s="158">
        <f t="shared" si="2"/>
        <v>835503</v>
      </c>
      <c r="I33" s="158">
        <f t="shared" si="5"/>
        <v>835503</v>
      </c>
      <c r="J33" s="169">
        <f t="shared" si="12"/>
        <v>0</v>
      </c>
      <c r="K33" s="168"/>
      <c r="L33" s="168"/>
      <c r="M33" s="168"/>
      <c r="N33" s="168">
        <v>835503</v>
      </c>
      <c r="O33" s="168"/>
      <c r="P33" s="168"/>
      <c r="Q33" s="167">
        <f t="shared" si="9"/>
        <v>0</v>
      </c>
      <c r="R33" s="168"/>
      <c r="S33" s="168"/>
      <c r="T33" s="158">
        <f t="shared" si="13"/>
        <v>835503</v>
      </c>
      <c r="U33" s="160">
        <f t="shared" si="3"/>
        <v>0</v>
      </c>
      <c r="V33" s="189">
        <f t="shared" si="7"/>
        <v>835503</v>
      </c>
      <c r="W33" s="188">
        <f t="shared" si="8"/>
        <v>0</v>
      </c>
    </row>
    <row r="34" spans="1:23" ht="15.75" customHeight="1">
      <c r="A34" s="174" t="s">
        <v>34</v>
      </c>
      <c r="B34" s="175" t="s">
        <v>104</v>
      </c>
      <c r="C34" s="158">
        <f t="shared" si="4"/>
        <v>0</v>
      </c>
      <c r="D34" s="484">
        <f>'[5]02 VP'!D34+'[5]02 Ly Nhan'!D34+'[5]02 Duy Tien'!D34+'[5]02 Thanh Liem'!D34+'[5]02 Kim Bang'!D34+'[5]02 Binh Luc'!D34+'[5]02 Phu Ly'!D34</f>
        <v>0</v>
      </c>
      <c r="E34" s="168"/>
      <c r="F34" s="168"/>
      <c r="G34" s="168"/>
      <c r="H34" s="158">
        <f t="shared" si="2"/>
        <v>0</v>
      </c>
      <c r="I34" s="158">
        <f t="shared" si="5"/>
        <v>0</v>
      </c>
      <c r="J34" s="169">
        <f t="shared" si="12"/>
        <v>0</v>
      </c>
      <c r="K34" s="168"/>
      <c r="L34" s="168"/>
      <c r="M34" s="168"/>
      <c r="N34" s="168"/>
      <c r="O34" s="168"/>
      <c r="P34" s="168"/>
      <c r="Q34" s="167">
        <f t="shared" si="9"/>
        <v>0</v>
      </c>
      <c r="R34" s="168"/>
      <c r="S34" s="168"/>
      <c r="T34" s="158">
        <f t="shared" si="13"/>
        <v>0</v>
      </c>
      <c r="U34" s="160">
        <f t="shared" si="3"/>
      </c>
      <c r="V34" s="189">
        <f t="shared" si="7"/>
        <v>0</v>
      </c>
      <c r="W34" s="188">
        <f t="shared" si="8"/>
        <v>0</v>
      </c>
    </row>
    <row r="35" spans="1:23" ht="15.75" customHeight="1">
      <c r="A35" s="174" t="s">
        <v>35</v>
      </c>
      <c r="B35" s="175" t="s">
        <v>105</v>
      </c>
      <c r="C35" s="158">
        <f t="shared" si="4"/>
        <v>25427</v>
      </c>
      <c r="D35" s="484">
        <f>'[5]02 VP'!D35+'[5]02 Ly Nhan'!D35+'[5]02 Duy Tien'!D35+'[5]02 Thanh Liem'!D35+'[5]02 Kim Bang'!D35+'[5]02 Binh Luc'!D35+'[5]02 Phu Ly'!D35</f>
        <v>0</v>
      </c>
      <c r="E35" s="168">
        <v>25427</v>
      </c>
      <c r="F35" s="168">
        <v>25427</v>
      </c>
      <c r="G35" s="168"/>
      <c r="H35" s="158">
        <f t="shared" si="2"/>
        <v>0</v>
      </c>
      <c r="I35" s="158">
        <f t="shared" si="5"/>
        <v>0</v>
      </c>
      <c r="J35" s="169">
        <f t="shared" si="12"/>
        <v>0</v>
      </c>
      <c r="K35" s="168"/>
      <c r="L35" s="168"/>
      <c r="M35" s="168"/>
      <c r="N35" s="168"/>
      <c r="O35" s="168"/>
      <c r="P35" s="168"/>
      <c r="Q35" s="167">
        <f t="shared" si="9"/>
        <v>0</v>
      </c>
      <c r="R35" s="168"/>
      <c r="S35" s="168"/>
      <c r="T35" s="158">
        <f t="shared" si="13"/>
        <v>0</v>
      </c>
      <c r="U35" s="160">
        <f t="shared" si="3"/>
      </c>
      <c r="V35" s="189">
        <f t="shared" si="7"/>
        <v>0</v>
      </c>
      <c r="W35" s="188">
        <f t="shared" si="8"/>
        <v>0</v>
      </c>
    </row>
    <row r="36" spans="1:23" ht="15.75" customHeight="1">
      <c r="A36" s="174" t="s">
        <v>36</v>
      </c>
      <c r="B36" s="175" t="s">
        <v>106</v>
      </c>
      <c r="C36" s="158">
        <f t="shared" si="4"/>
        <v>0</v>
      </c>
      <c r="D36" s="484">
        <f>'[5]02 VP'!D36+'[5]02 Ly Nhan'!D36+'[5]02 Duy Tien'!D36+'[5]02 Thanh Liem'!D36+'[5]02 Kim Bang'!D36+'[5]02 Binh Luc'!D36+'[5]02 Phu Ly'!D36</f>
        <v>0</v>
      </c>
      <c r="E36" s="168"/>
      <c r="F36" s="168"/>
      <c r="G36" s="168"/>
      <c r="H36" s="158">
        <f t="shared" si="2"/>
        <v>0</v>
      </c>
      <c r="I36" s="158">
        <f t="shared" si="5"/>
        <v>0</v>
      </c>
      <c r="J36" s="169">
        <f t="shared" si="12"/>
        <v>0</v>
      </c>
      <c r="K36" s="168"/>
      <c r="L36" s="168"/>
      <c r="M36" s="168"/>
      <c r="N36" s="168"/>
      <c r="O36" s="168"/>
      <c r="P36" s="168"/>
      <c r="Q36" s="167">
        <f t="shared" si="9"/>
        <v>0</v>
      </c>
      <c r="R36" s="168"/>
      <c r="S36" s="168"/>
      <c r="T36" s="158">
        <f t="shared" si="13"/>
        <v>0</v>
      </c>
      <c r="U36" s="160">
        <f t="shared" si="3"/>
      </c>
      <c r="V36" s="189">
        <f t="shared" si="7"/>
        <v>0</v>
      </c>
      <c r="W36" s="188">
        <f t="shared" si="8"/>
        <v>0</v>
      </c>
    </row>
    <row r="37" spans="1:23" ht="15.75" customHeight="1">
      <c r="A37" s="174" t="s">
        <v>37</v>
      </c>
      <c r="B37" s="175" t="s">
        <v>107</v>
      </c>
      <c r="C37" s="158">
        <f t="shared" si="4"/>
        <v>0</v>
      </c>
      <c r="D37" s="484">
        <f>'[5]02 VP'!D37+'[5]02 Ly Nhan'!D37+'[5]02 Duy Tien'!D37+'[5]02 Thanh Liem'!D37+'[5]02 Kim Bang'!D37+'[5]02 Binh Luc'!D37+'[5]02 Phu Ly'!D37</f>
        <v>0</v>
      </c>
      <c r="E37" s="168"/>
      <c r="F37" s="168"/>
      <c r="G37" s="168"/>
      <c r="H37" s="158">
        <f t="shared" si="2"/>
        <v>0</v>
      </c>
      <c r="I37" s="158">
        <f t="shared" si="5"/>
        <v>0</v>
      </c>
      <c r="J37" s="169">
        <f t="shared" si="12"/>
        <v>0</v>
      </c>
      <c r="K37" s="168"/>
      <c r="L37" s="168"/>
      <c r="M37" s="168"/>
      <c r="N37" s="168"/>
      <c r="O37" s="168"/>
      <c r="P37" s="168"/>
      <c r="Q37" s="167">
        <f t="shared" si="9"/>
        <v>0</v>
      </c>
      <c r="R37" s="168"/>
      <c r="S37" s="168"/>
      <c r="T37" s="158">
        <f t="shared" si="13"/>
        <v>0</v>
      </c>
      <c r="U37" s="160">
        <f t="shared" si="3"/>
      </c>
      <c r="V37" s="189">
        <f t="shared" si="7"/>
        <v>0</v>
      </c>
      <c r="W37" s="188">
        <f t="shared" si="8"/>
        <v>0</v>
      </c>
    </row>
    <row r="38" spans="1:25" s="20" customFormat="1" ht="20.25" customHeight="1">
      <c r="A38" s="573"/>
      <c r="B38" s="574"/>
      <c r="C38" s="574"/>
      <c r="D38" s="574"/>
      <c r="E38" s="574"/>
      <c r="F38" s="18"/>
      <c r="G38" s="18"/>
      <c r="H38" s="18"/>
      <c r="I38" s="19"/>
      <c r="J38" s="19"/>
      <c r="K38" s="19"/>
      <c r="L38" s="19"/>
      <c r="M38" s="19"/>
      <c r="N38" s="542" t="str">
        <f>TT!C4</f>
        <v>Hà Nam, ngày 30 tháng 9 năm 2021</v>
      </c>
      <c r="O38" s="543"/>
      <c r="P38" s="543"/>
      <c r="Q38" s="543"/>
      <c r="R38" s="543"/>
      <c r="S38" s="543"/>
      <c r="T38" s="543"/>
      <c r="U38" s="543"/>
      <c r="V38" s="81"/>
      <c r="W38" s="81"/>
      <c r="X38" s="81"/>
      <c r="Y38" s="81"/>
    </row>
    <row r="39" spans="1:21" ht="15.75" customHeight="1">
      <c r="A39" s="544" t="s">
        <v>83</v>
      </c>
      <c r="B39" s="545"/>
      <c r="C39" s="545"/>
      <c r="D39" s="545"/>
      <c r="E39" s="545"/>
      <c r="F39" s="21"/>
      <c r="G39" s="21"/>
      <c r="H39" s="21"/>
      <c r="I39" s="22"/>
      <c r="J39" s="22"/>
      <c r="K39" s="22"/>
      <c r="L39" s="22"/>
      <c r="M39" s="22"/>
      <c r="N39" s="546" t="str">
        <f>TT!C5</f>
        <v>PHÓ CỤC TRƯỞNG</v>
      </c>
      <c r="O39" s="546"/>
      <c r="P39" s="546"/>
      <c r="Q39" s="546"/>
      <c r="R39" s="546"/>
      <c r="S39" s="546"/>
      <c r="T39" s="546"/>
      <c r="U39" s="546"/>
    </row>
    <row r="40" spans="1:21" ht="80.25" customHeight="1">
      <c r="A40" s="125"/>
      <c r="B40" s="125"/>
      <c r="C40" s="125"/>
      <c r="D40" s="125"/>
      <c r="E40" s="125"/>
      <c r="F40" s="24"/>
      <c r="G40" s="24"/>
      <c r="H40" s="24"/>
      <c r="I40" s="22"/>
      <c r="J40" s="22"/>
      <c r="K40" s="22"/>
      <c r="L40" s="22"/>
      <c r="M40" s="22"/>
      <c r="N40" s="107"/>
      <c r="O40" s="107"/>
      <c r="P40" s="100"/>
      <c r="Q40" s="190"/>
      <c r="R40" s="100"/>
      <c r="S40" s="107"/>
      <c r="T40" s="103"/>
      <c r="U40" s="103"/>
    </row>
    <row r="41" spans="1:21" ht="15.75" customHeight="1">
      <c r="A41" s="534" t="s">
        <v>174</v>
      </c>
      <c r="B41" s="534"/>
      <c r="C41" s="534"/>
      <c r="D41" s="534"/>
      <c r="E41" s="534"/>
      <c r="F41" s="27" t="s">
        <v>45</v>
      </c>
      <c r="G41" s="27"/>
      <c r="H41" s="27"/>
      <c r="I41" s="27"/>
      <c r="J41" s="27"/>
      <c r="K41" s="27"/>
      <c r="L41" s="27"/>
      <c r="M41" s="27"/>
      <c r="N41" s="535" t="str">
        <f>TT!C3</f>
        <v>Vũ Ngọc Phương</v>
      </c>
      <c r="O41" s="535"/>
      <c r="P41" s="535"/>
      <c r="Q41" s="535"/>
      <c r="R41" s="535"/>
      <c r="S41" s="535"/>
      <c r="T41" s="535"/>
      <c r="U41" s="535"/>
    </row>
    <row r="42" spans="1:21" ht="15.75">
      <c r="A42" s="179"/>
      <c r="B42" s="179"/>
      <c r="C42" s="179"/>
      <c r="D42" s="180"/>
      <c r="E42" s="179"/>
      <c r="F42" s="179"/>
      <c r="G42" s="179"/>
      <c r="H42" s="179"/>
      <c r="I42" s="179"/>
      <c r="J42" s="179"/>
      <c r="K42" s="179"/>
      <c r="L42" s="179"/>
      <c r="M42" s="181"/>
      <c r="N42" s="181"/>
      <c r="O42" s="181"/>
      <c r="P42" s="181"/>
      <c r="Q42" s="182"/>
      <c r="R42" s="181"/>
      <c r="S42" s="181"/>
      <c r="T42" s="181"/>
      <c r="U42" s="181"/>
    </row>
  </sheetData>
  <sheetProtection formatCells="0" formatColumns="0" formatRows="0" insertRows="0"/>
  <mergeCells count="34">
    <mergeCell ref="A1:D1"/>
    <mergeCell ref="E1:O1"/>
    <mergeCell ref="P1:U1"/>
    <mergeCell ref="P2:U2"/>
    <mergeCell ref="A3:A7"/>
    <mergeCell ref="B3:B7"/>
    <mergeCell ref="C3:C7"/>
    <mergeCell ref="D3:E3"/>
    <mergeCell ref="F3:F7"/>
    <mergeCell ref="G3:G7"/>
    <mergeCell ref="H3:H7"/>
    <mergeCell ref="I3:S3"/>
    <mergeCell ref="T3:T7"/>
    <mergeCell ref="U3:U7"/>
    <mergeCell ref="D4:D7"/>
    <mergeCell ref="E4:E7"/>
    <mergeCell ref="I4:I7"/>
    <mergeCell ref="J4:P4"/>
    <mergeCell ref="Q4:Q7"/>
    <mergeCell ref="R4:R7"/>
    <mergeCell ref="S4:S7"/>
    <mergeCell ref="J5:J7"/>
    <mergeCell ref="K5:M6"/>
    <mergeCell ref="N5:N7"/>
    <mergeCell ref="O5:O7"/>
    <mergeCell ref="P5:P7"/>
    <mergeCell ref="A41:E41"/>
    <mergeCell ref="N41:U41"/>
    <mergeCell ref="A8:B8"/>
    <mergeCell ref="A9:B9"/>
    <mergeCell ref="A38:E38"/>
    <mergeCell ref="N38:U38"/>
    <mergeCell ref="A39:E39"/>
    <mergeCell ref="N39:U39"/>
  </mergeCells>
  <printOptions/>
  <pageMargins left="0.393700787401575" right="0.393700787401575" top="0.393700787401575" bottom="0.393700787401575" header="0.31496062992126" footer="0.31496062992126"/>
  <pageSetup horizontalDpi="600" verticalDpi="600" orientation="landscape" paperSize="9" scale="66" r:id="rId2"/>
  <drawing r:id="rId1"/>
</worksheet>
</file>

<file path=xl/worksheets/sheet5.xml><?xml version="1.0" encoding="utf-8"?>
<worksheet xmlns="http://schemas.openxmlformats.org/spreadsheetml/2006/main" xmlns:r="http://schemas.openxmlformats.org/officeDocument/2006/relationships">
  <sheetPr>
    <tabColor rgb="FFFFFF00"/>
  </sheetPr>
  <dimension ref="A1:V37"/>
  <sheetViews>
    <sheetView view="pageBreakPreview" zoomScale="85" zoomScaleNormal="90" zoomScaleSheetLayoutView="85" zoomScalePageLayoutView="0" workbookViewId="0" topLeftCell="A1">
      <selection activeCell="C14" sqref="C14"/>
    </sheetView>
  </sheetViews>
  <sheetFormatPr defaultColWidth="9.00390625" defaultRowHeight="15.75"/>
  <cols>
    <col min="1" max="1" width="7.25390625" style="144" customWidth="1"/>
    <col min="2" max="2" width="58.875" style="144" customWidth="1"/>
    <col min="3" max="3" width="16.875" style="144" customWidth="1"/>
    <col min="4" max="4" width="16.375" style="144" customWidth="1"/>
    <col min="5" max="5" width="16.00390625" style="195" customWidth="1"/>
    <col min="6" max="6" width="11.00390625" style="195" bestFit="1" customWidth="1"/>
    <col min="7" max="14" width="9.00390625" style="144" customWidth="1"/>
    <col min="15" max="15" width="0.12890625" style="144" customWidth="1"/>
    <col min="16" max="18" width="9.00390625" style="144" hidden="1" customWidth="1"/>
    <col min="19" max="19" width="5.25390625" style="144" hidden="1" customWidth="1"/>
    <col min="20" max="21" width="9.00390625" style="144" hidden="1" customWidth="1"/>
    <col min="22" max="22" width="15.75390625" style="144" customWidth="1"/>
    <col min="23" max="16384" width="9.00390625" style="144" customWidth="1"/>
  </cols>
  <sheetData>
    <row r="1" spans="1:22" s="132" customFormat="1" ht="50.25" customHeight="1">
      <c r="A1" s="591" t="s">
        <v>173</v>
      </c>
      <c r="B1" s="592"/>
      <c r="C1" s="592"/>
      <c r="D1" s="592"/>
      <c r="E1" s="192"/>
      <c r="F1" s="192"/>
      <c r="H1" s="497"/>
      <c r="I1" s="497"/>
      <c r="J1" s="497"/>
      <c r="K1" s="497"/>
      <c r="L1" s="497"/>
      <c r="M1" s="497"/>
      <c r="N1" s="497"/>
      <c r="O1" s="497"/>
      <c r="P1" s="497"/>
      <c r="Q1" s="497"/>
      <c r="R1" s="497"/>
      <c r="S1" s="497"/>
      <c r="T1" s="497"/>
      <c r="U1" s="497"/>
      <c r="V1" s="497"/>
    </row>
    <row r="2" spans="1:22" s="134" customFormat="1" ht="39.75" customHeight="1">
      <c r="A2" s="593" t="s">
        <v>110</v>
      </c>
      <c r="B2" s="594"/>
      <c r="C2" s="184" t="s">
        <v>111</v>
      </c>
      <c r="D2" s="184" t="s">
        <v>112</v>
      </c>
      <c r="E2" s="193"/>
      <c r="F2" s="193"/>
      <c r="H2" s="492"/>
      <c r="I2" s="492"/>
      <c r="J2" s="492"/>
      <c r="K2" s="492"/>
      <c r="L2" s="492"/>
      <c r="M2" s="492"/>
      <c r="N2" s="492"/>
      <c r="O2" s="492"/>
      <c r="P2" s="492"/>
      <c r="Q2" s="492"/>
      <c r="R2" s="492"/>
      <c r="S2" s="492"/>
      <c r="T2" s="492"/>
      <c r="U2" s="492"/>
      <c r="V2" s="492"/>
    </row>
    <row r="3" spans="1:22" ht="21" customHeight="1">
      <c r="A3" s="135" t="s">
        <v>25</v>
      </c>
      <c r="B3" s="136" t="s">
        <v>113</v>
      </c>
      <c r="C3" s="203">
        <f>SUM(C4:C11)-C6-C10</f>
        <v>534904</v>
      </c>
      <c r="D3" s="203">
        <f>SUM(D4:D11)-D9</f>
        <v>8926368</v>
      </c>
      <c r="H3" s="493"/>
      <c r="I3" s="493"/>
      <c r="J3" s="493"/>
      <c r="K3" s="493"/>
      <c r="L3" s="493"/>
      <c r="M3" s="493"/>
      <c r="N3" s="493"/>
      <c r="O3" s="493"/>
      <c r="P3" s="493"/>
      <c r="Q3" s="493"/>
      <c r="R3" s="493"/>
      <c r="S3" s="493"/>
      <c r="T3" s="493"/>
      <c r="U3" s="493"/>
      <c r="V3" s="493"/>
    </row>
    <row r="4" spans="1:22" s="138" customFormat="1" ht="21" customHeight="1">
      <c r="A4" s="139" t="s">
        <v>114</v>
      </c>
      <c r="B4" s="140" t="s">
        <v>115</v>
      </c>
      <c r="C4" s="204">
        <v>134083</v>
      </c>
      <c r="D4" s="204">
        <v>12500</v>
      </c>
      <c r="E4" s="194"/>
      <c r="F4" s="194"/>
      <c r="H4" s="493"/>
      <c r="I4" s="498"/>
      <c r="J4" s="498"/>
      <c r="K4" s="498"/>
      <c r="L4" s="498"/>
      <c r="M4" s="498"/>
      <c r="N4" s="498"/>
      <c r="O4" s="498"/>
      <c r="P4" s="498"/>
      <c r="Q4" s="498"/>
      <c r="R4" s="498"/>
      <c r="S4" s="498"/>
      <c r="T4" s="498"/>
      <c r="U4" s="498"/>
      <c r="V4" s="494"/>
    </row>
    <row r="5" spans="1:22" s="138" customFormat="1" ht="21" customHeight="1">
      <c r="A5" s="139" t="s">
        <v>116</v>
      </c>
      <c r="B5" s="140" t="s">
        <v>117</v>
      </c>
      <c r="C5" s="204"/>
      <c r="D5" s="204"/>
      <c r="E5" s="194"/>
      <c r="F5" s="194"/>
      <c r="H5" s="495"/>
      <c r="I5" s="499"/>
      <c r="J5" s="499"/>
      <c r="K5" s="499"/>
      <c r="L5" s="499"/>
      <c r="M5" s="499"/>
      <c r="N5" s="499"/>
      <c r="O5" s="499"/>
      <c r="P5" s="499"/>
      <c r="Q5" s="499"/>
      <c r="R5" s="499"/>
      <c r="S5" s="499"/>
      <c r="T5" s="499"/>
      <c r="U5" s="499"/>
      <c r="V5" s="496"/>
    </row>
    <row r="6" spans="1:22" s="138" customFormat="1" ht="21" customHeight="1">
      <c r="A6" s="139" t="s">
        <v>118</v>
      </c>
      <c r="B6" s="140" t="s">
        <v>119</v>
      </c>
      <c r="C6" s="458"/>
      <c r="D6" s="458">
        <v>8107228</v>
      </c>
      <c r="E6" s="194"/>
      <c r="F6" s="194"/>
      <c r="H6" s="495"/>
      <c r="I6" s="499"/>
      <c r="J6" s="499"/>
      <c r="K6" s="499"/>
      <c r="L6" s="499"/>
      <c r="M6" s="499"/>
      <c r="N6" s="499"/>
      <c r="O6" s="499"/>
      <c r="P6" s="499"/>
      <c r="Q6" s="499"/>
      <c r="R6" s="499"/>
      <c r="S6" s="499"/>
      <c r="T6" s="499"/>
      <c r="U6" s="499"/>
      <c r="V6" s="496"/>
    </row>
    <row r="7" spans="1:22" s="147" customFormat="1" ht="21" customHeight="1">
      <c r="A7" s="139" t="s">
        <v>120</v>
      </c>
      <c r="B7" s="140" t="s">
        <v>121</v>
      </c>
      <c r="C7" s="458">
        <v>177195</v>
      </c>
      <c r="D7" s="458">
        <v>806640</v>
      </c>
      <c r="E7" s="196"/>
      <c r="F7" s="196"/>
      <c r="H7" s="495"/>
      <c r="I7" s="499"/>
      <c r="J7" s="499"/>
      <c r="K7" s="499"/>
      <c r="L7" s="499"/>
      <c r="M7" s="499"/>
      <c r="N7" s="499"/>
      <c r="O7" s="499"/>
      <c r="P7" s="499"/>
      <c r="Q7" s="499"/>
      <c r="R7" s="499"/>
      <c r="S7" s="499"/>
      <c r="T7" s="499"/>
      <c r="U7" s="499"/>
      <c r="V7" s="496"/>
    </row>
    <row r="8" spans="1:22" s="138" customFormat="1" ht="21" customHeight="1">
      <c r="A8" s="139" t="s">
        <v>122</v>
      </c>
      <c r="B8" s="140" t="s">
        <v>123</v>
      </c>
      <c r="C8" s="458"/>
      <c r="D8" s="458"/>
      <c r="E8" s="194"/>
      <c r="F8" s="194"/>
      <c r="H8" s="495"/>
      <c r="I8" s="499"/>
      <c r="J8" s="499"/>
      <c r="K8" s="499"/>
      <c r="L8" s="499"/>
      <c r="M8" s="499"/>
      <c r="N8" s="499"/>
      <c r="O8" s="499"/>
      <c r="P8" s="499"/>
      <c r="Q8" s="499"/>
      <c r="R8" s="499"/>
      <c r="S8" s="499"/>
      <c r="T8" s="499"/>
      <c r="U8" s="499"/>
      <c r="V8" s="496"/>
    </row>
    <row r="9" spans="1:22" s="138" customFormat="1" ht="21" customHeight="1">
      <c r="A9" s="139" t="s">
        <v>124</v>
      </c>
      <c r="B9" s="140" t="s">
        <v>125</v>
      </c>
      <c r="C9" s="458">
        <v>223626</v>
      </c>
      <c r="D9" s="458"/>
      <c r="E9" s="194"/>
      <c r="F9" s="194"/>
      <c r="H9" s="495"/>
      <c r="I9" s="499"/>
      <c r="J9" s="499"/>
      <c r="K9" s="499"/>
      <c r="L9" s="499"/>
      <c r="M9" s="499"/>
      <c r="N9" s="499"/>
      <c r="O9" s="499"/>
      <c r="P9" s="499"/>
      <c r="Q9" s="499"/>
      <c r="R9" s="499"/>
      <c r="S9" s="499"/>
      <c r="T9" s="499"/>
      <c r="U9" s="499"/>
      <c r="V9" s="496"/>
    </row>
    <row r="10" spans="1:22" s="138" customFormat="1" ht="21" customHeight="1">
      <c r="A10" s="139" t="s">
        <v>126</v>
      </c>
      <c r="B10" s="140" t="s">
        <v>127</v>
      </c>
      <c r="C10" s="458"/>
      <c r="D10" s="458"/>
      <c r="E10" s="194"/>
      <c r="F10" s="194"/>
      <c r="H10" s="495"/>
      <c r="I10" s="499"/>
      <c r="J10" s="499"/>
      <c r="K10" s="499"/>
      <c r="L10" s="499"/>
      <c r="M10" s="499"/>
      <c r="N10" s="499"/>
      <c r="O10" s="499"/>
      <c r="P10" s="499"/>
      <c r="Q10" s="499"/>
      <c r="R10" s="499"/>
      <c r="S10" s="499"/>
      <c r="T10" s="499"/>
      <c r="U10" s="499"/>
      <c r="V10" s="496"/>
    </row>
    <row r="11" spans="1:22" s="138" customFormat="1" ht="21" customHeight="1">
      <c r="A11" s="139" t="s">
        <v>128</v>
      </c>
      <c r="B11" s="140" t="s">
        <v>129</v>
      </c>
      <c r="C11" s="458"/>
      <c r="D11" s="458"/>
      <c r="E11" s="194"/>
      <c r="F11" s="194"/>
      <c r="H11" s="495"/>
      <c r="I11" s="499"/>
      <c r="J11" s="499"/>
      <c r="K11" s="499"/>
      <c r="L11" s="499"/>
      <c r="M11" s="499"/>
      <c r="N11" s="499"/>
      <c r="O11" s="499"/>
      <c r="P11" s="499"/>
      <c r="Q11" s="499"/>
      <c r="R11" s="499"/>
      <c r="S11" s="499"/>
      <c r="T11" s="499"/>
      <c r="U11" s="499"/>
      <c r="V11" s="496"/>
    </row>
    <row r="12" spans="1:22" s="147" customFormat="1" ht="21" customHeight="1">
      <c r="A12" s="135" t="s">
        <v>26</v>
      </c>
      <c r="B12" s="136" t="s">
        <v>21</v>
      </c>
      <c r="C12" s="459">
        <f>SUM(C13:C15)</f>
        <v>2486</v>
      </c>
      <c r="D12" s="459">
        <f>SUM(D13:D15)</f>
        <v>204310</v>
      </c>
      <c r="E12" s="196"/>
      <c r="F12" s="196"/>
      <c r="H12" s="495"/>
      <c r="I12" s="499"/>
      <c r="J12" s="499"/>
      <c r="K12" s="499"/>
      <c r="L12" s="499"/>
      <c r="M12" s="499"/>
      <c r="N12" s="499"/>
      <c r="O12" s="499"/>
      <c r="P12" s="499"/>
      <c r="Q12" s="499"/>
      <c r="R12" s="499"/>
      <c r="S12" s="499"/>
      <c r="T12" s="499"/>
      <c r="U12" s="499"/>
      <c r="V12" s="496"/>
    </row>
    <row r="13" spans="1:22" s="147" customFormat="1" ht="21" customHeight="1">
      <c r="A13" s="139" t="s">
        <v>130</v>
      </c>
      <c r="B13" s="145" t="s">
        <v>131</v>
      </c>
      <c r="C13" s="460"/>
      <c r="D13" s="458"/>
      <c r="E13" s="196"/>
      <c r="F13" s="196"/>
      <c r="H13" s="495"/>
      <c r="I13" s="499"/>
      <c r="J13" s="499"/>
      <c r="K13" s="499"/>
      <c r="L13" s="499"/>
      <c r="M13" s="499"/>
      <c r="N13" s="499"/>
      <c r="O13" s="499"/>
      <c r="P13" s="499"/>
      <c r="Q13" s="499"/>
      <c r="R13" s="499"/>
      <c r="S13" s="499"/>
      <c r="T13" s="499"/>
      <c r="U13" s="499"/>
      <c r="V13" s="496"/>
    </row>
    <row r="14" spans="1:22" s="147" customFormat="1" ht="21" customHeight="1">
      <c r="A14" s="139" t="s">
        <v>132</v>
      </c>
      <c r="B14" s="145" t="s">
        <v>133</v>
      </c>
      <c r="C14" s="460">
        <v>2486</v>
      </c>
      <c r="D14" s="458"/>
      <c r="E14" s="196"/>
      <c r="F14" s="196"/>
      <c r="H14" s="493"/>
      <c r="I14" s="498"/>
      <c r="J14" s="498"/>
      <c r="K14" s="498"/>
      <c r="L14" s="498"/>
      <c r="M14" s="498"/>
      <c r="N14" s="498"/>
      <c r="O14" s="498"/>
      <c r="P14" s="498"/>
      <c r="Q14" s="498"/>
      <c r="R14" s="498"/>
      <c r="S14" s="498"/>
      <c r="T14" s="498"/>
      <c r="U14" s="498"/>
      <c r="V14" s="494"/>
    </row>
    <row r="15" spans="1:22" s="148" customFormat="1" ht="21" customHeight="1">
      <c r="A15" s="139" t="s">
        <v>134</v>
      </c>
      <c r="B15" s="140" t="s">
        <v>135</v>
      </c>
      <c r="C15" s="458"/>
      <c r="D15" s="458">
        <v>204310</v>
      </c>
      <c r="E15" s="197"/>
      <c r="F15" s="197"/>
      <c r="H15" s="495"/>
      <c r="I15" s="499"/>
      <c r="J15" s="499"/>
      <c r="K15" s="499"/>
      <c r="L15" s="499"/>
      <c r="M15" s="499"/>
      <c r="N15" s="499"/>
      <c r="O15" s="499"/>
      <c r="P15" s="499"/>
      <c r="Q15" s="499"/>
      <c r="R15" s="499"/>
      <c r="S15" s="499"/>
      <c r="T15" s="499"/>
      <c r="U15" s="499"/>
      <c r="V15" s="496"/>
    </row>
    <row r="16" spans="1:22" s="149" customFormat="1" ht="21" customHeight="1">
      <c r="A16" s="135" t="s">
        <v>27</v>
      </c>
      <c r="B16" s="136" t="s">
        <v>136</v>
      </c>
      <c r="C16" s="459">
        <f>SUM(C17:C25)-C19-C24</f>
        <v>0</v>
      </c>
      <c r="D16" s="458">
        <f>SUM(D17:D25)</f>
        <v>0</v>
      </c>
      <c r="E16" s="198"/>
      <c r="F16" s="198"/>
      <c r="H16" s="495"/>
      <c r="I16" s="499"/>
      <c r="J16" s="499"/>
      <c r="K16" s="499"/>
      <c r="L16" s="499"/>
      <c r="M16" s="499"/>
      <c r="N16" s="499"/>
      <c r="O16" s="499"/>
      <c r="P16" s="499"/>
      <c r="Q16" s="499"/>
      <c r="R16" s="499"/>
      <c r="S16" s="499"/>
      <c r="T16" s="499"/>
      <c r="U16" s="499"/>
      <c r="V16" s="496"/>
    </row>
    <row r="17" spans="1:22" s="149" customFormat="1" ht="21" customHeight="1">
      <c r="A17" s="139" t="s">
        <v>137</v>
      </c>
      <c r="B17" s="140" t="s">
        <v>138</v>
      </c>
      <c r="C17" s="458"/>
      <c r="D17" s="458"/>
      <c r="E17" s="198"/>
      <c r="F17" s="198"/>
      <c r="H17" s="493"/>
      <c r="I17" s="498"/>
      <c r="J17" s="498"/>
      <c r="K17" s="498"/>
      <c r="L17" s="498"/>
      <c r="M17" s="498"/>
      <c r="N17" s="498"/>
      <c r="O17" s="498"/>
      <c r="P17" s="498"/>
      <c r="Q17" s="498"/>
      <c r="R17" s="498"/>
      <c r="S17" s="498"/>
      <c r="T17" s="498"/>
      <c r="U17" s="498"/>
      <c r="V17" s="494"/>
    </row>
    <row r="18" spans="1:22" s="149" customFormat="1" ht="21" customHeight="1">
      <c r="A18" s="139" t="s">
        <v>139</v>
      </c>
      <c r="B18" s="140" t="s">
        <v>140</v>
      </c>
      <c r="C18" s="458"/>
      <c r="D18" s="458"/>
      <c r="E18" s="198"/>
      <c r="F18" s="198"/>
      <c r="H18" s="495"/>
      <c r="I18" s="499"/>
      <c r="J18" s="499"/>
      <c r="K18" s="499"/>
      <c r="L18" s="499"/>
      <c r="M18" s="499"/>
      <c r="N18" s="499"/>
      <c r="O18" s="499"/>
      <c r="P18" s="499"/>
      <c r="Q18" s="499"/>
      <c r="R18" s="499"/>
      <c r="S18" s="499"/>
      <c r="T18" s="499"/>
      <c r="U18" s="499"/>
      <c r="V18" s="496"/>
    </row>
    <row r="19" spans="1:22" s="150" customFormat="1" ht="21" customHeight="1">
      <c r="A19" s="139" t="s">
        <v>141</v>
      </c>
      <c r="B19" s="140" t="s">
        <v>142</v>
      </c>
      <c r="C19" s="458"/>
      <c r="D19" s="458"/>
      <c r="E19" s="199"/>
      <c r="F19" s="199"/>
      <c r="H19" s="495"/>
      <c r="I19" s="499"/>
      <c r="J19" s="499"/>
      <c r="K19" s="499"/>
      <c r="L19" s="499"/>
      <c r="M19" s="499"/>
      <c r="N19" s="499"/>
      <c r="O19" s="499"/>
      <c r="P19" s="499"/>
      <c r="Q19" s="499"/>
      <c r="R19" s="499"/>
      <c r="S19" s="499"/>
      <c r="T19" s="499"/>
      <c r="U19" s="499"/>
      <c r="V19" s="496"/>
    </row>
    <row r="20" spans="1:22" ht="21" customHeight="1">
      <c r="A20" s="139" t="s">
        <v>143</v>
      </c>
      <c r="B20" s="140" t="s">
        <v>144</v>
      </c>
      <c r="C20" s="458"/>
      <c r="D20" s="461"/>
      <c r="H20" s="495"/>
      <c r="I20" s="499"/>
      <c r="J20" s="499"/>
      <c r="K20" s="499"/>
      <c r="L20" s="499"/>
      <c r="M20" s="499"/>
      <c r="N20" s="499"/>
      <c r="O20" s="499"/>
      <c r="P20" s="499"/>
      <c r="Q20" s="499"/>
      <c r="R20" s="499"/>
      <c r="S20" s="499"/>
      <c r="T20" s="499"/>
      <c r="U20" s="499"/>
      <c r="V20" s="496"/>
    </row>
    <row r="21" spans="1:22" ht="21" customHeight="1">
      <c r="A21" s="139" t="s">
        <v>145</v>
      </c>
      <c r="B21" s="140" t="s">
        <v>146</v>
      </c>
      <c r="C21" s="458"/>
      <c r="D21" s="458"/>
      <c r="H21" s="495"/>
      <c r="I21" s="498"/>
      <c r="J21" s="498"/>
      <c r="K21" s="498"/>
      <c r="L21" s="498"/>
      <c r="M21" s="498"/>
      <c r="N21" s="498"/>
      <c r="O21" s="498"/>
      <c r="P21" s="498"/>
      <c r="Q21" s="498"/>
      <c r="R21" s="498"/>
      <c r="S21" s="498"/>
      <c r="T21" s="498"/>
      <c r="U21" s="498"/>
      <c r="V21" s="494"/>
    </row>
    <row r="22" spans="1:22" ht="21" customHeight="1">
      <c r="A22" s="139" t="s">
        <v>147</v>
      </c>
      <c r="B22" s="140" t="s">
        <v>148</v>
      </c>
      <c r="C22" s="458"/>
      <c r="D22" s="458"/>
      <c r="H22" s="495"/>
      <c r="I22" s="499"/>
      <c r="J22" s="499"/>
      <c r="K22" s="499"/>
      <c r="L22" s="499"/>
      <c r="M22" s="499"/>
      <c r="N22" s="499"/>
      <c r="O22" s="499"/>
      <c r="P22" s="499"/>
      <c r="Q22" s="499"/>
      <c r="R22" s="499"/>
      <c r="S22" s="499"/>
      <c r="T22" s="499"/>
      <c r="U22" s="499"/>
      <c r="V22" s="496"/>
    </row>
    <row r="23" spans="1:22" s="138" customFormat="1" ht="21" customHeight="1">
      <c r="A23" s="139" t="s">
        <v>149</v>
      </c>
      <c r="B23" s="140" t="s">
        <v>150</v>
      </c>
      <c r="C23" s="458"/>
      <c r="D23" s="458"/>
      <c r="E23" s="194"/>
      <c r="F23" s="194"/>
      <c r="H23" s="495"/>
      <c r="I23" s="499"/>
      <c r="J23" s="499"/>
      <c r="K23" s="499"/>
      <c r="L23" s="499"/>
      <c r="M23" s="499"/>
      <c r="N23" s="499"/>
      <c r="O23" s="499"/>
      <c r="P23" s="499"/>
      <c r="Q23" s="499"/>
      <c r="R23" s="499"/>
      <c r="S23" s="499"/>
      <c r="T23" s="499"/>
      <c r="U23" s="499"/>
      <c r="V23" s="496"/>
    </row>
    <row r="24" spans="1:22" s="138" customFormat="1" ht="21" customHeight="1">
      <c r="A24" s="139" t="s">
        <v>151</v>
      </c>
      <c r="B24" s="140" t="s">
        <v>152</v>
      </c>
      <c r="C24" s="458"/>
      <c r="D24" s="458"/>
      <c r="E24" s="194"/>
      <c r="F24" s="194"/>
      <c r="H24" s="495"/>
      <c r="I24" s="499"/>
      <c r="J24" s="499"/>
      <c r="K24" s="499"/>
      <c r="L24" s="499"/>
      <c r="M24" s="499"/>
      <c r="N24" s="499"/>
      <c r="O24" s="499"/>
      <c r="P24" s="499"/>
      <c r="Q24" s="499"/>
      <c r="R24" s="499"/>
      <c r="S24" s="499"/>
      <c r="T24" s="499"/>
      <c r="U24" s="499"/>
      <c r="V24" s="496"/>
    </row>
    <row r="25" spans="1:22" s="138" customFormat="1" ht="21" customHeight="1">
      <c r="A25" s="139" t="s">
        <v>153</v>
      </c>
      <c r="B25" s="140" t="s">
        <v>154</v>
      </c>
      <c r="C25" s="458"/>
      <c r="D25" s="461"/>
      <c r="E25" s="194"/>
      <c r="F25" s="194"/>
      <c r="H25" s="495"/>
      <c r="I25" s="499"/>
      <c r="J25" s="499"/>
      <c r="K25" s="499"/>
      <c r="L25" s="499"/>
      <c r="M25" s="499"/>
      <c r="N25" s="499"/>
      <c r="O25" s="499"/>
      <c r="P25" s="499"/>
      <c r="Q25" s="499"/>
      <c r="R25" s="499"/>
      <c r="S25" s="499"/>
      <c r="T25" s="499"/>
      <c r="U25" s="499"/>
      <c r="V25" s="496"/>
    </row>
    <row r="26" spans="1:22" s="138" customFormat="1" ht="21" customHeight="1">
      <c r="A26" s="135" t="s">
        <v>28</v>
      </c>
      <c r="B26" s="136" t="s">
        <v>155</v>
      </c>
      <c r="C26" s="459">
        <f>SUM(C27:C28)</f>
        <v>1102575</v>
      </c>
      <c r="D26" s="459">
        <f>SUM(D27:D28)</f>
        <v>629906839</v>
      </c>
      <c r="E26" s="194"/>
      <c r="F26" s="194"/>
      <c r="H26" s="495"/>
      <c r="I26" s="499"/>
      <c r="J26" s="499"/>
      <c r="K26" s="499"/>
      <c r="L26" s="499"/>
      <c r="M26" s="499"/>
      <c r="N26" s="499"/>
      <c r="O26" s="499"/>
      <c r="P26" s="499"/>
      <c r="Q26" s="499"/>
      <c r="R26" s="499"/>
      <c r="S26" s="499"/>
      <c r="T26" s="499"/>
      <c r="U26" s="499"/>
      <c r="V26" s="496"/>
    </row>
    <row r="27" spans="1:22" s="138" customFormat="1" ht="21" customHeight="1">
      <c r="A27" s="139" t="s">
        <v>156</v>
      </c>
      <c r="B27" s="140" t="s">
        <v>157</v>
      </c>
      <c r="C27" s="458">
        <v>168788</v>
      </c>
      <c r="D27" s="458">
        <v>37000</v>
      </c>
      <c r="E27" s="194"/>
      <c r="F27" s="194"/>
      <c r="H27" s="495"/>
      <c r="I27" s="499"/>
      <c r="J27" s="499"/>
      <c r="K27" s="499"/>
      <c r="L27" s="499"/>
      <c r="M27" s="499"/>
      <c r="N27" s="499"/>
      <c r="O27" s="499"/>
      <c r="P27" s="499"/>
      <c r="Q27" s="499"/>
      <c r="R27" s="499"/>
      <c r="S27" s="499"/>
      <c r="T27" s="499"/>
      <c r="U27" s="499"/>
      <c r="V27" s="496"/>
    </row>
    <row r="28" spans="1:22" s="138" customFormat="1" ht="21" customHeight="1">
      <c r="A28" s="139" t="s">
        <v>158</v>
      </c>
      <c r="B28" s="140" t="s">
        <v>159</v>
      </c>
      <c r="C28" s="458">
        <v>933787</v>
      </c>
      <c r="D28" s="458">
        <v>629869839</v>
      </c>
      <c r="E28" s="194"/>
      <c r="F28" s="194"/>
      <c r="H28" s="495"/>
      <c r="I28" s="499"/>
      <c r="J28" s="499"/>
      <c r="K28" s="499"/>
      <c r="L28" s="499"/>
      <c r="M28" s="499"/>
      <c r="N28" s="499"/>
      <c r="O28" s="499"/>
      <c r="P28" s="499"/>
      <c r="Q28" s="499"/>
      <c r="R28" s="499"/>
      <c r="S28" s="499"/>
      <c r="T28" s="499"/>
      <c r="U28" s="499"/>
      <c r="V28" s="496"/>
    </row>
    <row r="29" spans="1:22" s="138" customFormat="1" ht="21" customHeight="1">
      <c r="A29" s="151" t="s">
        <v>29</v>
      </c>
      <c r="B29" s="152" t="s">
        <v>160</v>
      </c>
      <c r="C29" s="459">
        <f>'02'!Q10</f>
        <v>20624831</v>
      </c>
      <c r="D29" s="459">
        <f>'02'!Q24</f>
        <v>222717249</v>
      </c>
      <c r="E29" s="200"/>
      <c r="F29" s="266"/>
      <c r="H29" s="493"/>
      <c r="I29" s="498"/>
      <c r="J29" s="498"/>
      <c r="K29" s="498"/>
      <c r="L29" s="498"/>
      <c r="M29" s="498"/>
      <c r="N29" s="498"/>
      <c r="O29" s="498"/>
      <c r="P29" s="498"/>
      <c r="Q29" s="498"/>
      <c r="R29" s="498"/>
      <c r="S29" s="498"/>
      <c r="T29" s="498"/>
      <c r="U29" s="498"/>
      <c r="V29" s="494"/>
    </row>
    <row r="30" spans="1:22" s="138" customFormat="1" ht="21" customHeight="1">
      <c r="A30" s="153" t="s">
        <v>161</v>
      </c>
      <c r="B30" s="154" t="s">
        <v>162</v>
      </c>
      <c r="C30" s="458">
        <f>C29-C32</f>
        <v>20236912</v>
      </c>
      <c r="D30" s="462">
        <f>D29-D32</f>
        <v>222372105</v>
      </c>
      <c r="E30" s="200"/>
      <c r="F30" s="200"/>
      <c r="H30" s="495"/>
      <c r="I30" s="499"/>
      <c r="J30" s="499"/>
      <c r="K30" s="499"/>
      <c r="L30" s="499"/>
      <c r="M30" s="499"/>
      <c r="N30" s="499"/>
      <c r="O30" s="499"/>
      <c r="P30" s="499"/>
      <c r="Q30" s="499"/>
      <c r="R30" s="499"/>
      <c r="S30" s="499"/>
      <c r="T30" s="499"/>
      <c r="U30" s="499"/>
      <c r="V30" s="496"/>
    </row>
    <row r="31" spans="1:22" s="138" customFormat="1" ht="21" customHeight="1">
      <c r="A31" s="153" t="s">
        <v>163</v>
      </c>
      <c r="B31" s="154" t="s">
        <v>164</v>
      </c>
      <c r="C31" s="458"/>
      <c r="D31" s="462">
        <v>0</v>
      </c>
      <c r="E31" s="194"/>
      <c r="F31" s="194"/>
      <c r="H31" s="495"/>
      <c r="I31" s="499"/>
      <c r="J31" s="499"/>
      <c r="K31" s="499"/>
      <c r="L31" s="499"/>
      <c r="M31" s="499"/>
      <c r="N31" s="499"/>
      <c r="O31" s="499"/>
      <c r="P31" s="499"/>
      <c r="Q31" s="499"/>
      <c r="R31" s="499"/>
      <c r="S31" s="499"/>
      <c r="T31" s="499"/>
      <c r="U31" s="499"/>
      <c r="V31" s="496"/>
    </row>
    <row r="32" spans="1:22" s="138" customFormat="1" ht="21" customHeight="1">
      <c r="A32" s="153" t="s">
        <v>165</v>
      </c>
      <c r="B32" s="154" t="s">
        <v>166</v>
      </c>
      <c r="C32" s="458">
        <v>387919</v>
      </c>
      <c r="D32" s="462">
        <v>345144</v>
      </c>
      <c r="E32" s="266"/>
      <c r="F32" s="266"/>
      <c r="H32" s="495"/>
      <c r="I32" s="499"/>
      <c r="J32" s="499"/>
      <c r="K32" s="499"/>
      <c r="L32" s="499"/>
      <c r="M32" s="499"/>
      <c r="N32" s="499"/>
      <c r="O32" s="499"/>
      <c r="P32" s="499"/>
      <c r="Q32" s="499"/>
      <c r="R32" s="499"/>
      <c r="S32" s="499"/>
      <c r="T32" s="499"/>
      <c r="U32" s="499"/>
      <c r="V32" s="496"/>
    </row>
    <row r="33" spans="1:6" s="138" customFormat="1" ht="21" customHeight="1">
      <c r="A33" s="153" t="s">
        <v>167</v>
      </c>
      <c r="B33" s="154" t="s">
        <v>168</v>
      </c>
      <c r="C33" s="458"/>
      <c r="D33" s="463"/>
      <c r="E33" s="194"/>
      <c r="F33" s="194"/>
    </row>
    <row r="34" spans="1:6" s="138" customFormat="1" ht="21" customHeight="1">
      <c r="A34" s="151" t="s">
        <v>30</v>
      </c>
      <c r="B34" s="152" t="s">
        <v>169</v>
      </c>
      <c r="C34" s="459">
        <f>27820230-C29-223468</f>
        <v>6971931</v>
      </c>
      <c r="D34" s="459">
        <f>241349220-222717249</f>
        <v>18631971</v>
      </c>
      <c r="E34" s="194"/>
      <c r="F34" s="194"/>
    </row>
    <row r="35" spans="1:6" s="138" customFormat="1" ht="52.5" customHeight="1">
      <c r="A35" s="595" t="s">
        <v>170</v>
      </c>
      <c r="B35" s="595"/>
      <c r="C35" s="595"/>
      <c r="D35" s="595"/>
      <c r="E35" s="194"/>
      <c r="F35" s="194"/>
    </row>
    <row r="36" spans="1:4" ht="15.75">
      <c r="A36" s="596" t="s">
        <v>171</v>
      </c>
      <c r="B36" s="596"/>
      <c r="C36" s="596"/>
      <c r="D36" s="596"/>
    </row>
    <row r="37" ht="15.75">
      <c r="E37" s="202" t="s">
        <v>45</v>
      </c>
    </row>
  </sheetData>
  <sheetProtection formatCells="0" formatColumns="0" formatRows="0"/>
  <mergeCells count="4">
    <mergeCell ref="A1:D1"/>
    <mergeCell ref="A2:B2"/>
    <mergeCell ref="A35:D35"/>
    <mergeCell ref="A36:D36"/>
  </mergeCells>
  <printOptions/>
  <pageMargins left="0.4330708661417323" right="0.2362204724409449" top="0.5905511811023623" bottom="0.5905511811023623" header="0.5118110236220472" footer="0.2755905511811024"/>
  <pageSetup horizontalDpi="600" verticalDpi="600" orientation="portrait" paperSize="9" scale="90" r:id="rId2"/>
  <headerFooter differentFirst="1" alignWithMargins="0">
    <oddFooter>&amp;C&amp;P</oddFooter>
  </headerFooter>
  <drawing r:id="rId1"/>
</worksheet>
</file>

<file path=xl/worksheets/sheet6.xml><?xml version="1.0" encoding="utf-8"?>
<worksheet xmlns="http://schemas.openxmlformats.org/spreadsheetml/2006/main" xmlns:r="http://schemas.openxmlformats.org/officeDocument/2006/relationships">
  <sheetPr>
    <tabColor rgb="FF7030A0"/>
  </sheetPr>
  <dimension ref="A1:W22"/>
  <sheetViews>
    <sheetView view="pageBreakPreview" zoomScale="85" zoomScaleSheetLayoutView="85" zoomScalePageLayoutView="0" workbookViewId="0" topLeftCell="A1">
      <selection activeCell="Q10" sqref="Q10"/>
    </sheetView>
  </sheetViews>
  <sheetFormatPr defaultColWidth="9.00390625" defaultRowHeight="15.75"/>
  <cols>
    <col min="1" max="1" width="3.875" style="1" customWidth="1"/>
    <col min="2" max="2" width="15.75390625" style="1" customWidth="1"/>
    <col min="3" max="3" width="10.00390625" style="1" customWidth="1"/>
    <col min="4" max="4" width="10.25390625" style="1" customWidth="1"/>
    <col min="5" max="5" width="10.625" style="1" customWidth="1"/>
    <col min="6" max="6" width="9.25390625" style="1" customWidth="1"/>
    <col min="7" max="8" width="7.875" style="1" customWidth="1"/>
    <col min="9" max="9" width="10.125" style="1" customWidth="1"/>
    <col min="10" max="10" width="9.375" style="1" customWidth="1"/>
    <col min="11" max="11" width="9.25390625" style="1" customWidth="1"/>
    <col min="12" max="12" width="9.00390625" style="1" customWidth="1"/>
    <col min="13" max="13" width="7.25390625" style="1" customWidth="1"/>
    <col min="14" max="14" width="9.00390625" style="30" customWidth="1"/>
    <col min="15" max="15" width="8.75390625" style="30" customWidth="1"/>
    <col min="16" max="16" width="6.75390625" style="30" customWidth="1"/>
    <col min="17" max="17" width="9.50390625" style="30" customWidth="1"/>
    <col min="18" max="18" width="7.00390625" style="30" customWidth="1"/>
    <col min="19" max="19" width="9.50390625" style="30" customWidth="1"/>
    <col min="20" max="20" width="8.625" style="30" customWidth="1"/>
    <col min="21" max="21" width="8.125" style="30" customWidth="1"/>
    <col min="22" max="22" width="11.875" style="38" bestFit="1" customWidth="1"/>
    <col min="23" max="23" width="9.00390625" style="38" customWidth="1"/>
    <col min="24" max="16384" width="9.00390625" style="1" customWidth="1"/>
  </cols>
  <sheetData>
    <row r="1" spans="1:21" ht="65.25" customHeight="1">
      <c r="A1" s="604" t="s">
        <v>226</v>
      </c>
      <c r="B1" s="604"/>
      <c r="C1" s="604"/>
      <c r="D1" s="604"/>
      <c r="E1" s="556" t="s">
        <v>368</v>
      </c>
      <c r="F1" s="556"/>
      <c r="G1" s="556"/>
      <c r="H1" s="556"/>
      <c r="I1" s="556"/>
      <c r="J1" s="556"/>
      <c r="K1" s="556"/>
      <c r="L1" s="556"/>
      <c r="M1" s="556"/>
      <c r="N1" s="556"/>
      <c r="O1" s="556"/>
      <c r="P1" s="605"/>
      <c r="Q1" s="605"/>
      <c r="R1" s="605"/>
      <c r="S1" s="605"/>
      <c r="T1" s="605"/>
      <c r="U1" s="605"/>
    </row>
    <row r="2" spans="1:21" ht="17.25" customHeight="1">
      <c r="A2" s="24"/>
      <c r="B2" s="278"/>
      <c r="C2" s="278"/>
      <c r="D2" s="278"/>
      <c r="E2" s="26"/>
      <c r="F2" s="26"/>
      <c r="G2" s="26"/>
      <c r="H2" s="26"/>
      <c r="I2" s="279"/>
      <c r="J2" s="280">
        <f>COUNTBLANK(E9:U16)</f>
        <v>32</v>
      </c>
      <c r="K2" s="281"/>
      <c r="L2" s="281"/>
      <c r="M2" s="281"/>
      <c r="N2" s="282"/>
      <c r="O2" s="22"/>
      <c r="P2" s="606" t="s">
        <v>1</v>
      </c>
      <c r="Q2" s="606"/>
      <c r="R2" s="606"/>
      <c r="S2" s="606"/>
      <c r="T2" s="606"/>
      <c r="U2" s="606"/>
    </row>
    <row r="3" spans="1:23" s="9" customFormat="1" ht="15.75" customHeight="1">
      <c r="A3" s="588" t="s">
        <v>2</v>
      </c>
      <c r="B3" s="588" t="s">
        <v>3</v>
      </c>
      <c r="C3" s="607" t="s">
        <v>227</v>
      </c>
      <c r="D3" s="576" t="s">
        <v>5</v>
      </c>
      <c r="E3" s="577" t="s">
        <v>6</v>
      </c>
      <c r="F3" s="608"/>
      <c r="G3" s="576" t="s">
        <v>7</v>
      </c>
      <c r="H3" s="584" t="s">
        <v>86</v>
      </c>
      <c r="I3" s="576" t="s">
        <v>9</v>
      </c>
      <c r="J3" s="577" t="s">
        <v>6</v>
      </c>
      <c r="K3" s="578"/>
      <c r="L3" s="578"/>
      <c r="M3" s="578"/>
      <c r="N3" s="578"/>
      <c r="O3" s="578"/>
      <c r="P3" s="578"/>
      <c r="Q3" s="578"/>
      <c r="R3" s="578"/>
      <c r="S3" s="578"/>
      <c r="T3" s="579" t="s">
        <v>10</v>
      </c>
      <c r="U3" s="582" t="s">
        <v>11</v>
      </c>
      <c r="V3" s="39"/>
      <c r="W3" s="39"/>
    </row>
    <row r="4" spans="1:23" s="10" customFormat="1" ht="15.75" customHeight="1">
      <c r="A4" s="589"/>
      <c r="B4" s="589"/>
      <c r="C4" s="607"/>
      <c r="D4" s="576"/>
      <c r="E4" s="576" t="s">
        <v>12</v>
      </c>
      <c r="F4" s="576" t="s">
        <v>13</v>
      </c>
      <c r="G4" s="576"/>
      <c r="H4" s="584"/>
      <c r="I4" s="576"/>
      <c r="J4" s="576" t="s">
        <v>14</v>
      </c>
      <c r="K4" s="576" t="s">
        <v>6</v>
      </c>
      <c r="L4" s="576"/>
      <c r="M4" s="576"/>
      <c r="N4" s="576"/>
      <c r="O4" s="576"/>
      <c r="P4" s="576"/>
      <c r="Q4" s="584" t="s">
        <v>15</v>
      </c>
      <c r="R4" s="576" t="s">
        <v>228</v>
      </c>
      <c r="S4" s="575" t="s">
        <v>17</v>
      </c>
      <c r="T4" s="580"/>
      <c r="U4" s="583"/>
      <c r="V4" s="40"/>
      <c r="W4" s="40"/>
    </row>
    <row r="5" spans="1:23" s="9" customFormat="1" ht="15.75" customHeight="1">
      <c r="A5" s="589"/>
      <c r="B5" s="589"/>
      <c r="C5" s="607"/>
      <c r="D5" s="576"/>
      <c r="E5" s="576"/>
      <c r="F5" s="576"/>
      <c r="G5" s="576"/>
      <c r="H5" s="584"/>
      <c r="I5" s="576"/>
      <c r="J5" s="576"/>
      <c r="K5" s="576" t="s">
        <v>18</v>
      </c>
      <c r="L5" s="576" t="s">
        <v>6</v>
      </c>
      <c r="M5" s="576"/>
      <c r="N5" s="576"/>
      <c r="O5" s="576" t="s">
        <v>19</v>
      </c>
      <c r="P5" s="576" t="s">
        <v>21</v>
      </c>
      <c r="Q5" s="584"/>
      <c r="R5" s="576"/>
      <c r="S5" s="575"/>
      <c r="T5" s="580"/>
      <c r="U5" s="583"/>
      <c r="V5" s="39"/>
      <c r="W5" s="39"/>
    </row>
    <row r="6" spans="1:23" s="9" customFormat="1" ht="15.75" customHeight="1">
      <c r="A6" s="589"/>
      <c r="B6" s="589"/>
      <c r="C6" s="607"/>
      <c r="D6" s="576"/>
      <c r="E6" s="576"/>
      <c r="F6" s="576"/>
      <c r="G6" s="576"/>
      <c r="H6" s="584"/>
      <c r="I6" s="576"/>
      <c r="J6" s="576"/>
      <c r="K6" s="576"/>
      <c r="L6" s="576"/>
      <c r="M6" s="576"/>
      <c r="N6" s="576"/>
      <c r="O6" s="576"/>
      <c r="P6" s="576"/>
      <c r="Q6" s="584"/>
      <c r="R6" s="576"/>
      <c r="S6" s="575"/>
      <c r="T6" s="580"/>
      <c r="U6" s="583"/>
      <c r="V6" s="39"/>
      <c r="W6" s="39"/>
    </row>
    <row r="7" spans="1:23" s="9" customFormat="1" ht="63" customHeight="1">
      <c r="A7" s="590"/>
      <c r="B7" s="590"/>
      <c r="C7" s="607"/>
      <c r="D7" s="576"/>
      <c r="E7" s="576"/>
      <c r="F7" s="576"/>
      <c r="G7" s="576"/>
      <c r="H7" s="584"/>
      <c r="I7" s="576"/>
      <c r="J7" s="576"/>
      <c r="K7" s="576"/>
      <c r="L7" s="267" t="s">
        <v>22</v>
      </c>
      <c r="M7" s="267" t="s">
        <v>23</v>
      </c>
      <c r="N7" s="267" t="s">
        <v>87</v>
      </c>
      <c r="O7" s="576"/>
      <c r="P7" s="576"/>
      <c r="Q7" s="584"/>
      <c r="R7" s="576"/>
      <c r="S7" s="575"/>
      <c r="T7" s="581"/>
      <c r="U7" s="583"/>
      <c r="V7" s="39"/>
      <c r="W7" s="42"/>
    </row>
    <row r="8" spans="1:21" ht="14.25" customHeight="1">
      <c r="A8" s="569" t="s">
        <v>24</v>
      </c>
      <c r="B8" s="570"/>
      <c r="C8" s="11" t="s">
        <v>25</v>
      </c>
      <c r="D8" s="11" t="s">
        <v>26</v>
      </c>
      <c r="E8" s="11" t="s">
        <v>27</v>
      </c>
      <c r="F8" s="11" t="s">
        <v>28</v>
      </c>
      <c r="G8" s="11" t="s">
        <v>29</v>
      </c>
      <c r="H8" s="11" t="s">
        <v>30</v>
      </c>
      <c r="I8" s="11" t="s">
        <v>31</v>
      </c>
      <c r="J8" s="11" t="s">
        <v>32</v>
      </c>
      <c r="K8" s="11" t="s">
        <v>33</v>
      </c>
      <c r="L8" s="11" t="s">
        <v>34</v>
      </c>
      <c r="M8" s="11" t="s">
        <v>35</v>
      </c>
      <c r="N8" s="11" t="s">
        <v>36</v>
      </c>
      <c r="O8" s="11" t="s">
        <v>37</v>
      </c>
      <c r="P8" s="11" t="s">
        <v>38</v>
      </c>
      <c r="Q8" s="11" t="s">
        <v>39</v>
      </c>
      <c r="R8" s="11" t="s">
        <v>40</v>
      </c>
      <c r="S8" s="11" t="s">
        <v>41</v>
      </c>
      <c r="T8" s="11" t="s">
        <v>42</v>
      </c>
      <c r="U8" s="11" t="s">
        <v>43</v>
      </c>
    </row>
    <row r="9" spans="1:23" s="289" customFormat="1" ht="22.5" customHeight="1">
      <c r="A9" s="283" t="s">
        <v>46</v>
      </c>
      <c r="B9" s="284" t="s">
        <v>229</v>
      </c>
      <c r="C9" s="285">
        <f>D9</f>
        <v>2974</v>
      </c>
      <c r="D9" s="285">
        <f>E9+F9</f>
        <v>2974</v>
      </c>
      <c r="E9" s="285">
        <f>'01'!E10</f>
        <v>617</v>
      </c>
      <c r="F9" s="285">
        <f>'01'!F10</f>
        <v>2357</v>
      </c>
      <c r="G9" s="285">
        <f>'01'!G9</f>
        <v>64</v>
      </c>
      <c r="H9" s="285"/>
      <c r="I9" s="285">
        <f>D9-G9</f>
        <v>2910</v>
      </c>
      <c r="J9" s="285">
        <f aca="true" t="shared" si="0" ref="J9:J16">K9+O9+P9</f>
        <v>2577</v>
      </c>
      <c r="K9" s="285">
        <f>L9+M9+N9</f>
        <v>2335</v>
      </c>
      <c r="L9" s="285">
        <f>'01'!L10</f>
        <v>2270</v>
      </c>
      <c r="M9" s="285">
        <f>'01'!M10</f>
        <v>65</v>
      </c>
      <c r="N9" s="285"/>
      <c r="O9" s="285">
        <f>'01'!N10</f>
        <v>241</v>
      </c>
      <c r="P9" s="285">
        <f>'01'!P10</f>
        <v>1</v>
      </c>
      <c r="Q9" s="285">
        <f>I9-J9-S9-R9</f>
        <v>330</v>
      </c>
      <c r="R9" s="285">
        <f>'01'!R10</f>
        <v>0</v>
      </c>
      <c r="S9" s="285">
        <f>'01'!S10</f>
        <v>3</v>
      </c>
      <c r="T9" s="285">
        <f>SUM(O9:S9)</f>
        <v>575</v>
      </c>
      <c r="U9" s="286">
        <f>IF(J9&lt;&gt;0,K9/J9,"")</f>
        <v>0.906092355452076</v>
      </c>
      <c r="V9" s="287"/>
      <c r="W9" s="288"/>
    </row>
    <row r="10" spans="1:23" s="297" customFormat="1" ht="22.5" customHeight="1">
      <c r="A10" s="290" t="s">
        <v>50</v>
      </c>
      <c r="B10" s="291" t="s">
        <v>230</v>
      </c>
      <c r="C10" s="292">
        <f>SUM(C11:C16)</f>
        <v>26716662</v>
      </c>
      <c r="D10" s="292">
        <f aca="true" t="shared" si="1" ref="D10:T10">SUM(D11:D16)</f>
        <v>26716662</v>
      </c>
      <c r="E10" s="292">
        <f t="shared" si="1"/>
        <v>11969636</v>
      </c>
      <c r="F10" s="292">
        <f t="shared" si="1"/>
        <v>14747026</v>
      </c>
      <c r="G10" s="292">
        <f t="shared" si="1"/>
        <v>1304391</v>
      </c>
      <c r="H10" s="292">
        <f t="shared" si="1"/>
        <v>0</v>
      </c>
      <c r="I10" s="292">
        <f>D10-G10-H10</f>
        <v>25412271</v>
      </c>
      <c r="J10" s="293">
        <f t="shared" si="0"/>
        <v>15206052</v>
      </c>
      <c r="K10" s="292">
        <f aca="true" t="shared" si="2" ref="K10:K16">L10+M10+N10</f>
        <v>7293337</v>
      </c>
      <c r="L10" s="292">
        <f t="shared" si="1"/>
        <v>6640965</v>
      </c>
      <c r="M10" s="292">
        <f t="shared" si="1"/>
        <v>534154</v>
      </c>
      <c r="N10" s="292">
        <f>SUM(N11:N16)</f>
        <v>118218</v>
      </c>
      <c r="O10" s="292">
        <f t="shared" si="1"/>
        <v>7912715</v>
      </c>
      <c r="P10" s="292">
        <f t="shared" si="1"/>
        <v>0</v>
      </c>
      <c r="Q10" s="292">
        <f t="shared" si="1"/>
        <v>9103644</v>
      </c>
      <c r="R10" s="292">
        <f t="shared" si="1"/>
        <v>0</v>
      </c>
      <c r="S10" s="292">
        <f t="shared" si="1"/>
        <v>1102575</v>
      </c>
      <c r="T10" s="292">
        <f t="shared" si="1"/>
        <v>18118934</v>
      </c>
      <c r="U10" s="294">
        <f aca="true" t="shared" si="3" ref="U10:U16">IF(J10&lt;&gt;0,K10/J10,"")</f>
        <v>0.47963383263453263</v>
      </c>
      <c r="V10" s="295"/>
      <c r="W10" s="296"/>
    </row>
    <row r="11" spans="1:23" ht="22.5" customHeight="1">
      <c r="A11" s="174" t="s">
        <v>25</v>
      </c>
      <c r="B11" s="298" t="s">
        <v>231</v>
      </c>
      <c r="C11" s="293">
        <f aca="true" t="shared" si="4" ref="C11:C16">D11</f>
        <v>8755650</v>
      </c>
      <c r="D11" s="293">
        <f aca="true" t="shared" si="5" ref="D11:D16">SUM(E11:F11)</f>
        <v>8755650</v>
      </c>
      <c r="E11" s="491">
        <f>'[5]03 VP '!E11+'[5]03 Ly Nhan'!E11+'[5]03 Duy Tien'!E11+'[5]03 Thanh Liem'!E11+'[5]03 Kim Bang'!E11+'[5]03 Binh Luc'!E11+'[5]03 Phu Ly'!E11</f>
        <v>5105189</v>
      </c>
      <c r="F11" s="299">
        <v>3650461</v>
      </c>
      <c r="G11" s="299">
        <v>320034</v>
      </c>
      <c r="H11" s="299"/>
      <c r="I11" s="455">
        <f aca="true" t="shared" si="6" ref="I11:I16">D11-G11-H11</f>
        <v>8435616</v>
      </c>
      <c r="J11" s="293">
        <f t="shared" si="0"/>
        <v>5115691</v>
      </c>
      <c r="K11" s="293">
        <f t="shared" si="2"/>
        <v>2389528</v>
      </c>
      <c r="L11" s="299">
        <v>2157799</v>
      </c>
      <c r="M11" s="299">
        <v>227772</v>
      </c>
      <c r="N11" s="299">
        <v>3957</v>
      </c>
      <c r="O11" s="299">
        <v>2726163</v>
      </c>
      <c r="P11" s="299"/>
      <c r="Q11" s="455">
        <f aca="true" t="shared" si="7" ref="Q11:Q16">I11-J11-R11-S11</f>
        <v>2217350</v>
      </c>
      <c r="R11" s="299"/>
      <c r="S11" s="299">
        <v>1102575</v>
      </c>
      <c r="T11" s="293">
        <f aca="true" t="shared" si="8" ref="T11:T16">SUM(O11:S11)</f>
        <v>6046088</v>
      </c>
      <c r="U11" s="160">
        <f t="shared" si="3"/>
        <v>0.4670977977364153</v>
      </c>
      <c r="V11" s="300"/>
      <c r="W11" s="301"/>
    </row>
    <row r="12" spans="1:23" ht="22.5" customHeight="1">
      <c r="A12" s="174" t="s">
        <v>26</v>
      </c>
      <c r="B12" s="298" t="s">
        <v>232</v>
      </c>
      <c r="C12" s="293">
        <f t="shared" si="4"/>
        <v>11969</v>
      </c>
      <c r="D12" s="293">
        <f t="shared" si="5"/>
        <v>11969</v>
      </c>
      <c r="E12" s="491">
        <f>'[5]03 VP '!E12+'[5]03 Ly Nhan'!E12+'[5]03 Duy Tien'!E12+'[5]03 Thanh Liem'!E12+'[5]03 Kim Bang'!E12+'[5]03 Binh Luc'!E12+'[5]03 Phu Ly'!E12</f>
        <v>7869</v>
      </c>
      <c r="F12" s="299">
        <v>4100</v>
      </c>
      <c r="G12" s="299"/>
      <c r="H12" s="299"/>
      <c r="I12" s="455">
        <f t="shared" si="6"/>
        <v>11969</v>
      </c>
      <c r="J12" s="293">
        <f t="shared" si="0"/>
        <v>11969</v>
      </c>
      <c r="K12" s="293">
        <f t="shared" si="2"/>
        <v>4100</v>
      </c>
      <c r="L12" s="299">
        <v>4100</v>
      </c>
      <c r="M12" s="299"/>
      <c r="N12" s="299"/>
      <c r="O12" s="299">
        <v>7869</v>
      </c>
      <c r="P12" s="299"/>
      <c r="Q12" s="455">
        <f t="shared" si="7"/>
        <v>0</v>
      </c>
      <c r="R12" s="299"/>
      <c r="S12" s="299"/>
      <c r="T12" s="293">
        <f t="shared" si="8"/>
        <v>7869</v>
      </c>
      <c r="U12" s="160">
        <f t="shared" si="3"/>
        <v>0.3425515916116635</v>
      </c>
      <c r="V12" s="300"/>
      <c r="W12" s="301"/>
    </row>
    <row r="13" spans="1:23" ht="22.5" customHeight="1">
      <c r="A13" s="174" t="s">
        <v>27</v>
      </c>
      <c r="B13" s="298" t="s">
        <v>233</v>
      </c>
      <c r="C13" s="293">
        <f t="shared" si="4"/>
        <v>4641342</v>
      </c>
      <c r="D13" s="293">
        <f t="shared" si="5"/>
        <v>4641342</v>
      </c>
      <c r="E13" s="491">
        <f>'[5]03 VP '!E13+'[5]03 Ly Nhan'!E13+'[5]03 Duy Tien'!E13+'[5]03 Thanh Liem'!E13+'[5]03 Kim Bang'!E13+'[5]03 Binh Luc'!E13+'[5]03 Phu Ly'!E13</f>
        <v>2846679</v>
      </c>
      <c r="F13" s="299">
        <v>1794663</v>
      </c>
      <c r="G13" s="299">
        <v>319990</v>
      </c>
      <c r="H13" s="299"/>
      <c r="I13" s="455">
        <f t="shared" si="6"/>
        <v>4321352</v>
      </c>
      <c r="J13" s="293">
        <f t="shared" si="0"/>
        <v>2265006</v>
      </c>
      <c r="K13" s="293">
        <f t="shared" si="2"/>
        <v>1758193</v>
      </c>
      <c r="L13" s="299">
        <v>1449236</v>
      </c>
      <c r="M13" s="299">
        <v>267122</v>
      </c>
      <c r="N13" s="299">
        <v>41835</v>
      </c>
      <c r="O13" s="299">
        <v>506813</v>
      </c>
      <c r="P13" s="299"/>
      <c r="Q13" s="455">
        <f t="shared" si="7"/>
        <v>2056346</v>
      </c>
      <c r="R13" s="299"/>
      <c r="S13" s="299"/>
      <c r="T13" s="293">
        <f t="shared" si="8"/>
        <v>2563159</v>
      </c>
      <c r="U13" s="160">
        <f t="shared" si="3"/>
        <v>0.776242093839928</v>
      </c>
      <c r="V13" s="300"/>
      <c r="W13" s="301"/>
    </row>
    <row r="14" spans="1:23" ht="22.5" customHeight="1">
      <c r="A14" s="174" t="s">
        <v>28</v>
      </c>
      <c r="B14" s="298" t="s">
        <v>234</v>
      </c>
      <c r="C14" s="293">
        <f t="shared" si="4"/>
        <v>2343440</v>
      </c>
      <c r="D14" s="293">
        <f t="shared" si="5"/>
        <v>2343440</v>
      </c>
      <c r="E14" s="491">
        <f>'[5]03 VP '!E14+'[5]03 Ly Nhan'!E14+'[5]03 Duy Tien'!E14+'[5]03 Thanh Liem'!E14+'[5]03 Kim Bang'!E14+'[5]03 Binh Luc'!E14+'[5]03 Phu Ly'!E14</f>
        <v>54214</v>
      </c>
      <c r="F14" s="299">
        <v>2289226</v>
      </c>
      <c r="G14" s="299"/>
      <c r="H14" s="299"/>
      <c r="I14" s="455">
        <f t="shared" si="6"/>
        <v>2343440</v>
      </c>
      <c r="J14" s="293">
        <f t="shared" si="0"/>
        <v>2309712</v>
      </c>
      <c r="K14" s="293">
        <f t="shared" si="2"/>
        <v>2289601</v>
      </c>
      <c r="L14" s="299">
        <v>2289601</v>
      </c>
      <c r="M14" s="299"/>
      <c r="N14" s="299"/>
      <c r="O14" s="299">
        <v>20111</v>
      </c>
      <c r="P14" s="299"/>
      <c r="Q14" s="455">
        <f t="shared" si="7"/>
        <v>33728</v>
      </c>
      <c r="R14" s="299"/>
      <c r="S14" s="299"/>
      <c r="T14" s="293">
        <f t="shared" si="8"/>
        <v>53839</v>
      </c>
      <c r="U14" s="160">
        <f t="shared" si="3"/>
        <v>0.9912928538276634</v>
      </c>
      <c r="V14" s="300"/>
      <c r="W14" s="301"/>
    </row>
    <row r="15" spans="1:23" ht="22.5" customHeight="1">
      <c r="A15" s="174" t="s">
        <v>29</v>
      </c>
      <c r="B15" s="298" t="s">
        <v>235</v>
      </c>
      <c r="C15" s="293">
        <f t="shared" si="4"/>
        <v>9368116</v>
      </c>
      <c r="D15" s="293">
        <f t="shared" si="5"/>
        <v>9368116</v>
      </c>
      <c r="E15" s="491">
        <f>'[5]03 VP '!E15+'[5]03 Ly Nhan'!E15+'[5]03 Duy Tien'!E15+'[5]03 Thanh Liem'!E15+'[5]03 Kim Bang'!E15+'[5]03 Binh Luc'!E15+'[5]03 Phu Ly'!E15</f>
        <v>2380490</v>
      </c>
      <c r="F15" s="299">
        <v>6987626</v>
      </c>
      <c r="G15" s="299">
        <v>654404</v>
      </c>
      <c r="H15" s="299"/>
      <c r="I15" s="455">
        <f t="shared" si="6"/>
        <v>8713712</v>
      </c>
      <c r="J15" s="293">
        <f t="shared" si="0"/>
        <v>4069621</v>
      </c>
      <c r="K15" s="293">
        <f t="shared" si="2"/>
        <v>786142</v>
      </c>
      <c r="L15" s="299">
        <v>703973</v>
      </c>
      <c r="M15" s="299">
        <v>39260</v>
      </c>
      <c r="N15" s="299">
        <v>42909</v>
      </c>
      <c r="O15" s="299">
        <v>3283479</v>
      </c>
      <c r="P15" s="299"/>
      <c r="Q15" s="455">
        <f t="shared" si="7"/>
        <v>4644091</v>
      </c>
      <c r="R15" s="299"/>
      <c r="S15" s="299"/>
      <c r="T15" s="293">
        <f t="shared" si="8"/>
        <v>7927570</v>
      </c>
      <c r="U15" s="160">
        <f t="shared" si="3"/>
        <v>0.19317327092621156</v>
      </c>
      <c r="V15" s="300"/>
      <c r="W15" s="301"/>
    </row>
    <row r="16" spans="1:23" ht="22.5" customHeight="1">
      <c r="A16" s="174" t="s">
        <v>30</v>
      </c>
      <c r="B16" s="298" t="s">
        <v>236</v>
      </c>
      <c r="C16" s="293">
        <f t="shared" si="4"/>
        <v>1596145</v>
      </c>
      <c r="D16" s="293">
        <f t="shared" si="5"/>
        <v>1596145</v>
      </c>
      <c r="E16" s="491">
        <f>'[5]03 VP '!E16+'[5]03 Ly Nhan'!E16+'[5]03 Duy Tien'!E16+'[5]03 Thanh Liem'!E16+'[5]03 Kim Bang'!E16+'[5]03 Binh Luc'!E16+'[5]03 Phu Ly'!E16</f>
        <v>1575195</v>
      </c>
      <c r="F16" s="299">
        <v>20950</v>
      </c>
      <c r="G16" s="299">
        <v>9963</v>
      </c>
      <c r="H16" s="299"/>
      <c r="I16" s="455">
        <f t="shared" si="6"/>
        <v>1586182</v>
      </c>
      <c r="J16" s="293">
        <f t="shared" si="0"/>
        <v>1434053</v>
      </c>
      <c r="K16" s="293">
        <f t="shared" si="2"/>
        <v>65773</v>
      </c>
      <c r="L16" s="299">
        <v>36256</v>
      </c>
      <c r="M16" s="299"/>
      <c r="N16" s="299">
        <v>29517</v>
      </c>
      <c r="O16" s="299">
        <v>1368280</v>
      </c>
      <c r="P16" s="299"/>
      <c r="Q16" s="455">
        <f t="shared" si="7"/>
        <v>152129</v>
      </c>
      <c r="R16" s="299"/>
      <c r="S16" s="299"/>
      <c r="T16" s="293">
        <f t="shared" si="8"/>
        <v>1520409</v>
      </c>
      <c r="U16" s="160">
        <f t="shared" si="3"/>
        <v>0.04586511098264848</v>
      </c>
      <c r="V16" s="300"/>
      <c r="W16" s="301"/>
    </row>
    <row r="17" spans="1:23" s="20" customFormat="1" ht="21" customHeight="1">
      <c r="A17" s="573"/>
      <c r="B17" s="574"/>
      <c r="C17" s="574"/>
      <c r="D17" s="574"/>
      <c r="E17" s="574"/>
      <c r="F17" s="18"/>
      <c r="G17" s="18"/>
      <c r="H17" s="18"/>
      <c r="I17" s="19"/>
      <c r="J17" s="19"/>
      <c r="K17" s="19"/>
      <c r="L17" s="19"/>
      <c r="M17" s="19"/>
      <c r="N17" s="597" t="str">
        <f>TT!C4</f>
        <v>Hà Nam, ngày 30 tháng 9 năm 2021</v>
      </c>
      <c r="O17" s="598"/>
      <c r="P17" s="598"/>
      <c r="Q17" s="598"/>
      <c r="R17" s="598"/>
      <c r="S17" s="598"/>
      <c r="T17" s="598"/>
      <c r="U17" s="302"/>
      <c r="V17" s="81"/>
      <c r="W17" s="81"/>
    </row>
    <row r="18" spans="1:21" ht="15.75" customHeight="1">
      <c r="A18" s="599" t="s">
        <v>83</v>
      </c>
      <c r="B18" s="600"/>
      <c r="C18" s="600"/>
      <c r="D18" s="600"/>
      <c r="E18" s="600"/>
      <c r="F18" s="21"/>
      <c r="G18" s="21"/>
      <c r="H18" s="21"/>
      <c r="I18" s="22"/>
      <c r="J18" s="22"/>
      <c r="K18" s="22"/>
      <c r="L18" s="22"/>
      <c r="M18" s="22"/>
      <c r="N18" s="601" t="str">
        <f>'[4]TT'!C5</f>
        <v>PHÓ CỤC TRƯỞNG</v>
      </c>
      <c r="O18" s="601"/>
      <c r="P18" s="601"/>
      <c r="Q18" s="601"/>
      <c r="R18" s="601"/>
      <c r="S18" s="601"/>
      <c r="T18" s="601"/>
      <c r="U18" s="303"/>
    </row>
    <row r="19" spans="1:21" s="38" customFormat="1" ht="79.5" customHeight="1">
      <c r="A19" s="304"/>
      <c r="B19" s="304"/>
      <c r="C19" s="304"/>
      <c r="D19" s="304"/>
      <c r="E19" s="305"/>
      <c r="F19" s="306"/>
      <c r="G19" s="307"/>
      <c r="H19" s="307"/>
      <c r="I19" s="308"/>
      <c r="J19" s="308"/>
      <c r="K19" s="308"/>
      <c r="L19" s="308"/>
      <c r="M19" s="308"/>
      <c r="N19" s="308"/>
      <c r="O19" s="308"/>
      <c r="P19" s="309"/>
      <c r="Q19" s="306"/>
      <c r="R19" s="308"/>
      <c r="S19" s="310"/>
      <c r="T19" s="310"/>
      <c r="U19" s="310"/>
    </row>
    <row r="20" spans="1:21" ht="15.75" customHeight="1">
      <c r="A20" s="602" t="str">
        <f>'[4]TT'!C6</f>
        <v>Trần Đức Toản</v>
      </c>
      <c r="B20" s="602"/>
      <c r="C20" s="602"/>
      <c r="D20" s="602"/>
      <c r="E20" s="602"/>
      <c r="F20" s="27" t="s">
        <v>45</v>
      </c>
      <c r="G20" s="27"/>
      <c r="H20" s="27"/>
      <c r="I20" s="27"/>
      <c r="J20" s="27"/>
      <c r="K20" s="27"/>
      <c r="L20" s="27"/>
      <c r="M20" s="27"/>
      <c r="N20" s="603" t="str">
        <f>'[4]TT'!C3</f>
        <v>Vũ Ngọc Phương</v>
      </c>
      <c r="O20" s="603"/>
      <c r="P20" s="603"/>
      <c r="Q20" s="603"/>
      <c r="R20" s="603"/>
      <c r="S20" s="603"/>
      <c r="T20" s="603"/>
      <c r="U20" s="28"/>
    </row>
    <row r="21" spans="1:21" ht="15.75">
      <c r="A21" s="311"/>
      <c r="B21" s="311"/>
      <c r="C21" s="311"/>
      <c r="D21" s="311"/>
      <c r="E21" s="311"/>
      <c r="F21" s="311"/>
      <c r="G21" s="311"/>
      <c r="H21" s="311"/>
      <c r="I21" s="311"/>
      <c r="J21" s="311"/>
      <c r="K21" s="311"/>
      <c r="L21" s="311"/>
      <c r="M21" s="311"/>
      <c r="N21" s="312"/>
      <c r="O21" s="312"/>
      <c r="P21" s="312"/>
      <c r="Q21" s="312"/>
      <c r="R21" s="312"/>
      <c r="S21" s="312"/>
      <c r="T21" s="312"/>
      <c r="U21" s="312"/>
    </row>
    <row r="22" spans="1:21" ht="15.75">
      <c r="A22" s="313" t="s">
        <v>237</v>
      </c>
      <c r="B22" s="313"/>
      <c r="C22" s="313"/>
      <c r="D22" s="313"/>
      <c r="E22" s="311"/>
      <c r="F22" s="311"/>
      <c r="G22" s="311"/>
      <c r="H22" s="311"/>
      <c r="I22" s="311"/>
      <c r="J22" s="311"/>
      <c r="K22" s="311"/>
      <c r="L22" s="311"/>
      <c r="M22" s="311"/>
      <c r="N22" s="312"/>
      <c r="O22" s="312"/>
      <c r="P22" s="312"/>
      <c r="Q22" s="312"/>
      <c r="R22" s="312"/>
      <c r="S22" s="312"/>
      <c r="T22" s="312"/>
      <c r="U22" s="312"/>
    </row>
  </sheetData>
  <sheetProtection formatCells="0" formatColumns="0" formatRows="0"/>
  <mergeCells count="33">
    <mergeCell ref="A1:D1"/>
    <mergeCell ref="E1:O1"/>
    <mergeCell ref="P1:U1"/>
    <mergeCell ref="P2:U2"/>
    <mergeCell ref="A3:A7"/>
    <mergeCell ref="B3:B7"/>
    <mergeCell ref="C3:C7"/>
    <mergeCell ref="D3:D7"/>
    <mergeCell ref="E3:F3"/>
    <mergeCell ref="G3:G7"/>
    <mergeCell ref="H3:H7"/>
    <mergeCell ref="I3:I7"/>
    <mergeCell ref="J3:S3"/>
    <mergeCell ref="T3:T7"/>
    <mergeCell ref="U3:U7"/>
    <mergeCell ref="E4:E7"/>
    <mergeCell ref="F4:F7"/>
    <mergeCell ref="J4:J7"/>
    <mergeCell ref="K4:P4"/>
    <mergeCell ref="Q4:Q7"/>
    <mergeCell ref="R4:R7"/>
    <mergeCell ref="S4:S7"/>
    <mergeCell ref="K5:K7"/>
    <mergeCell ref="L5:N6"/>
    <mergeCell ref="O5:O7"/>
    <mergeCell ref="P5:P7"/>
    <mergeCell ref="A8:B8"/>
    <mergeCell ref="A17:E17"/>
    <mergeCell ref="N17:T17"/>
    <mergeCell ref="A18:E18"/>
    <mergeCell ref="N18:T18"/>
    <mergeCell ref="A20:E20"/>
    <mergeCell ref="N20:T20"/>
  </mergeCells>
  <printOptions/>
  <pageMargins left="0.393700787401575" right="0.393700787401575" top="0.41" bottom="0.45" header="0.31496062992126" footer="0.31496062992126"/>
  <pageSetup horizontalDpi="600" verticalDpi="600" orientation="landscape" paperSize="9" scale="70"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X52"/>
  <sheetViews>
    <sheetView view="pageBreakPreview" zoomScaleSheetLayoutView="100" zoomScalePageLayoutView="0" workbookViewId="0" topLeftCell="B34">
      <selection activeCell="U41" sqref="U41"/>
    </sheetView>
  </sheetViews>
  <sheetFormatPr defaultColWidth="9.00390625" defaultRowHeight="15.75"/>
  <cols>
    <col min="1" max="1" width="4.125" style="1" customWidth="1"/>
    <col min="2" max="2" width="20.875" style="29" customWidth="1"/>
    <col min="3" max="3" width="6.625" style="1" customWidth="1"/>
    <col min="4" max="4" width="7.25390625" style="1" customWidth="1"/>
    <col min="5" max="5" width="8.375" style="73" customWidth="1"/>
    <col min="6" max="6" width="6.75390625" style="1" customWidth="1"/>
    <col min="7" max="7" width="6.50390625" style="1" customWidth="1"/>
    <col min="8" max="8" width="5.375" style="5" customWidth="1"/>
    <col min="9" max="9" width="8.375" style="1" customWidth="1"/>
    <col min="10" max="10" width="6.75390625" style="1" customWidth="1"/>
    <col min="11" max="11" width="6.625" style="1" customWidth="1"/>
    <col min="12" max="13" width="7.125" style="77" customWidth="1"/>
    <col min="14" max="14" width="7.375" style="90" customWidth="1"/>
    <col min="15" max="15" width="6.50390625" style="84" customWidth="1"/>
    <col min="16" max="16" width="5.625" style="90" customWidth="1"/>
    <col min="17" max="17" width="7.00390625" style="72" customWidth="1"/>
    <col min="18" max="18" width="7.00390625" style="8" customWidth="1"/>
    <col min="19" max="19" width="5.75390625" style="30" customWidth="1"/>
    <col min="20" max="20" width="7.25390625" style="30" customWidth="1"/>
    <col min="21" max="21" width="7.375" style="30" customWidth="1"/>
    <col min="22" max="23" width="0" style="38" hidden="1" customWidth="1"/>
    <col min="24" max="24" width="9.00390625" style="38" customWidth="1"/>
    <col min="25" max="16384" width="9.00390625" style="1" customWidth="1"/>
  </cols>
  <sheetData>
    <row r="1" spans="1:21" ht="65.25" customHeight="1">
      <c r="A1" s="585" t="s">
        <v>0</v>
      </c>
      <c r="B1" s="585"/>
      <c r="C1" s="585"/>
      <c r="D1" s="585"/>
      <c r="E1" s="556" t="s">
        <v>365</v>
      </c>
      <c r="F1" s="556"/>
      <c r="G1" s="556"/>
      <c r="H1" s="556"/>
      <c r="I1" s="556"/>
      <c r="J1" s="556"/>
      <c r="K1" s="556"/>
      <c r="L1" s="556"/>
      <c r="M1" s="556"/>
      <c r="N1" s="556"/>
      <c r="O1" s="556"/>
      <c r="P1" s="586" t="str">
        <f>'[1]TT'!C2</f>
        <v>Đơn vị  báo cáo: 
Đơn vị nhận báo cáo: </v>
      </c>
      <c r="Q1" s="586"/>
      <c r="R1" s="586"/>
      <c r="S1" s="586"/>
      <c r="T1" s="586"/>
      <c r="U1" s="586"/>
    </row>
    <row r="2" spans="1:21" ht="17.25" customHeight="1">
      <c r="A2" s="2"/>
      <c r="B2" s="3"/>
      <c r="C2" s="4"/>
      <c r="D2" s="4"/>
      <c r="F2" s="5"/>
      <c r="G2" s="5"/>
      <c r="I2" s="6"/>
      <c r="J2" s="6"/>
      <c r="K2" s="6"/>
      <c r="L2" s="92"/>
      <c r="M2" s="93"/>
      <c r="N2" s="84"/>
      <c r="P2" s="587" t="s">
        <v>1</v>
      </c>
      <c r="Q2" s="587"/>
      <c r="R2" s="587"/>
      <c r="S2" s="587"/>
      <c r="T2" s="587"/>
      <c r="U2" s="587"/>
    </row>
    <row r="3" spans="1:24" s="9" customFormat="1" ht="15.75" customHeight="1">
      <c r="A3" s="609" t="s">
        <v>2</v>
      </c>
      <c r="B3" s="609" t="s">
        <v>3</v>
      </c>
      <c r="C3" s="612" t="s">
        <v>4</v>
      </c>
      <c r="D3" s="576" t="s">
        <v>5</v>
      </c>
      <c r="E3" s="576" t="s">
        <v>6</v>
      </c>
      <c r="F3" s="576"/>
      <c r="G3" s="613" t="s">
        <v>7</v>
      </c>
      <c r="H3" s="614" t="s">
        <v>8</v>
      </c>
      <c r="I3" s="613" t="s">
        <v>9</v>
      </c>
      <c r="J3" s="577" t="s">
        <v>6</v>
      </c>
      <c r="K3" s="578"/>
      <c r="L3" s="578"/>
      <c r="M3" s="578"/>
      <c r="N3" s="578"/>
      <c r="O3" s="578"/>
      <c r="P3" s="578"/>
      <c r="Q3" s="578"/>
      <c r="R3" s="578"/>
      <c r="S3" s="578"/>
      <c r="T3" s="615" t="s">
        <v>10</v>
      </c>
      <c r="U3" s="582" t="s">
        <v>11</v>
      </c>
      <c r="V3" s="39"/>
      <c r="W3" s="39"/>
      <c r="X3" s="39"/>
    </row>
    <row r="4" spans="1:24" s="10" customFormat="1" ht="15.75" customHeight="1">
      <c r="A4" s="610"/>
      <c r="B4" s="610"/>
      <c r="C4" s="612"/>
      <c r="D4" s="576"/>
      <c r="E4" s="618" t="s">
        <v>12</v>
      </c>
      <c r="F4" s="576" t="s">
        <v>13</v>
      </c>
      <c r="G4" s="613"/>
      <c r="H4" s="614"/>
      <c r="I4" s="613"/>
      <c r="J4" s="613" t="s">
        <v>14</v>
      </c>
      <c r="K4" s="576" t="s">
        <v>6</v>
      </c>
      <c r="L4" s="576"/>
      <c r="M4" s="576"/>
      <c r="N4" s="576"/>
      <c r="O4" s="576"/>
      <c r="P4" s="576"/>
      <c r="Q4" s="619" t="s">
        <v>15</v>
      </c>
      <c r="R4" s="614" t="s">
        <v>16</v>
      </c>
      <c r="S4" s="620" t="s">
        <v>17</v>
      </c>
      <c r="T4" s="616"/>
      <c r="U4" s="583"/>
      <c r="V4" s="40"/>
      <c r="W4" s="40"/>
      <c r="X4" s="40"/>
    </row>
    <row r="5" spans="1:24" s="9" customFormat="1" ht="15.75" customHeight="1">
      <c r="A5" s="610"/>
      <c r="B5" s="610"/>
      <c r="C5" s="612"/>
      <c r="D5" s="576"/>
      <c r="E5" s="618"/>
      <c r="F5" s="576"/>
      <c r="G5" s="613"/>
      <c r="H5" s="614"/>
      <c r="I5" s="613"/>
      <c r="J5" s="613"/>
      <c r="K5" s="613" t="s">
        <v>18</v>
      </c>
      <c r="L5" s="621" t="s">
        <v>6</v>
      </c>
      <c r="M5" s="621"/>
      <c r="N5" s="622" t="s">
        <v>19</v>
      </c>
      <c r="O5" s="623" t="s">
        <v>20</v>
      </c>
      <c r="P5" s="622" t="s">
        <v>21</v>
      </c>
      <c r="Q5" s="619"/>
      <c r="R5" s="614"/>
      <c r="S5" s="620"/>
      <c r="T5" s="616"/>
      <c r="U5" s="583"/>
      <c r="V5" s="39"/>
      <c r="W5" s="39"/>
      <c r="X5" s="39"/>
    </row>
    <row r="6" spans="1:24" s="9" customFormat="1" ht="15.75" customHeight="1">
      <c r="A6" s="610"/>
      <c r="B6" s="610"/>
      <c r="C6" s="612"/>
      <c r="D6" s="576"/>
      <c r="E6" s="618"/>
      <c r="F6" s="576"/>
      <c r="G6" s="613"/>
      <c r="H6" s="614"/>
      <c r="I6" s="613"/>
      <c r="J6" s="613"/>
      <c r="K6" s="613"/>
      <c r="L6" s="621"/>
      <c r="M6" s="621"/>
      <c r="N6" s="622"/>
      <c r="O6" s="623"/>
      <c r="P6" s="622"/>
      <c r="Q6" s="619"/>
      <c r="R6" s="614"/>
      <c r="S6" s="620"/>
      <c r="T6" s="616"/>
      <c r="U6" s="583"/>
      <c r="V6" s="39"/>
      <c r="W6" s="39"/>
      <c r="X6" s="39"/>
    </row>
    <row r="7" spans="1:24" s="9" customFormat="1" ht="44.25" customHeight="1">
      <c r="A7" s="611"/>
      <c r="B7" s="611"/>
      <c r="C7" s="612"/>
      <c r="D7" s="576"/>
      <c r="E7" s="618"/>
      <c r="F7" s="576"/>
      <c r="G7" s="613"/>
      <c r="H7" s="614"/>
      <c r="I7" s="613"/>
      <c r="J7" s="613"/>
      <c r="K7" s="613"/>
      <c r="L7" s="94" t="s">
        <v>22</v>
      </c>
      <c r="M7" s="94" t="s">
        <v>23</v>
      </c>
      <c r="N7" s="622"/>
      <c r="O7" s="623"/>
      <c r="P7" s="622"/>
      <c r="Q7" s="619"/>
      <c r="R7" s="614"/>
      <c r="S7" s="620"/>
      <c r="T7" s="617"/>
      <c r="U7" s="583"/>
      <c r="V7" s="39"/>
      <c r="W7" s="42"/>
      <c r="X7" s="39"/>
    </row>
    <row r="8" spans="1:21" ht="14.25" customHeight="1">
      <c r="A8" s="624" t="s">
        <v>24</v>
      </c>
      <c r="B8" s="625"/>
      <c r="C8" s="11" t="s">
        <v>25</v>
      </c>
      <c r="D8" s="11" t="s">
        <v>26</v>
      </c>
      <c r="E8" s="68" t="s">
        <v>27</v>
      </c>
      <c r="F8" s="11" t="s">
        <v>28</v>
      </c>
      <c r="G8" s="11" t="s">
        <v>29</v>
      </c>
      <c r="H8" s="43" t="s">
        <v>30</v>
      </c>
      <c r="I8" s="11" t="s">
        <v>31</v>
      </c>
      <c r="J8" s="11" t="s">
        <v>32</v>
      </c>
      <c r="K8" s="11" t="s">
        <v>33</v>
      </c>
      <c r="L8" s="86" t="s">
        <v>34</v>
      </c>
      <c r="M8" s="86" t="s">
        <v>35</v>
      </c>
      <c r="N8" s="86" t="s">
        <v>36</v>
      </c>
      <c r="O8" s="85" t="s">
        <v>37</v>
      </c>
      <c r="P8" s="86" t="s">
        <v>38</v>
      </c>
      <c r="Q8" s="68" t="s">
        <v>39</v>
      </c>
      <c r="R8" s="43" t="s">
        <v>40</v>
      </c>
      <c r="S8" s="11" t="s">
        <v>41</v>
      </c>
      <c r="T8" s="11" t="s">
        <v>42</v>
      </c>
      <c r="U8" s="11" t="s">
        <v>43</v>
      </c>
    </row>
    <row r="9" spans="1:24" s="14" customFormat="1" ht="16.5" customHeight="1">
      <c r="A9" s="576" t="s">
        <v>44</v>
      </c>
      <c r="B9" s="576"/>
      <c r="C9" s="46">
        <f aca="true" t="shared" si="0" ref="C9:C15">D9</f>
        <v>3480</v>
      </c>
      <c r="D9" s="46">
        <f>E9+F9</f>
        <v>3480</v>
      </c>
      <c r="E9" s="74">
        <f>SUM(E10,E16)</f>
        <v>823</v>
      </c>
      <c r="F9" s="47">
        <f>SUM(F10,F16)</f>
        <v>2657</v>
      </c>
      <c r="G9" s="47">
        <f>SUM(G10,G16)</f>
        <v>64</v>
      </c>
      <c r="H9" s="46">
        <f>SUM(H10:H16)</f>
        <v>0</v>
      </c>
      <c r="I9" s="46">
        <f>SUM(I11:I16)</f>
        <v>3416</v>
      </c>
      <c r="J9" s="46">
        <f aca="true" t="shared" si="1" ref="J9:T9">SUM(J11:J16)</f>
        <v>2990</v>
      </c>
      <c r="K9" s="46">
        <f t="shared" si="1"/>
        <v>2566</v>
      </c>
      <c r="L9" s="46">
        <f t="shared" si="1"/>
        <v>2486</v>
      </c>
      <c r="M9" s="46">
        <f t="shared" si="1"/>
        <v>80</v>
      </c>
      <c r="N9" s="46">
        <f t="shared" si="1"/>
        <v>420</v>
      </c>
      <c r="O9" s="46">
        <f t="shared" si="1"/>
        <v>0</v>
      </c>
      <c r="P9" s="46">
        <f t="shared" si="1"/>
        <v>4</v>
      </c>
      <c r="Q9" s="69">
        <f t="shared" si="1"/>
        <v>421</v>
      </c>
      <c r="R9" s="46">
        <f t="shared" si="1"/>
        <v>0</v>
      </c>
      <c r="S9" s="46">
        <f t="shared" si="1"/>
        <v>5</v>
      </c>
      <c r="T9" s="46">
        <f t="shared" si="1"/>
        <v>850</v>
      </c>
      <c r="U9" s="13">
        <f aca="true" t="shared" si="2" ref="U9:U47">IF(J9&lt;&gt;0,K9/J9,"")</f>
        <v>0.8581939799331104</v>
      </c>
      <c r="V9" s="41">
        <f>IF(I9=C9-G9-H9,I9,"KT lai")</f>
        <v>3416</v>
      </c>
      <c r="W9" s="83" t="s">
        <v>45</v>
      </c>
      <c r="X9" s="41"/>
    </row>
    <row r="10" spans="1:24" s="57" customFormat="1" ht="21.75" customHeight="1">
      <c r="A10" s="59" t="s">
        <v>46</v>
      </c>
      <c r="B10" s="60" t="s">
        <v>89</v>
      </c>
      <c r="C10" s="61">
        <f t="shared" si="0"/>
        <v>341</v>
      </c>
      <c r="D10" s="61">
        <f>F10+E10</f>
        <v>341</v>
      </c>
      <c r="E10" s="12">
        <f>SUM(E11:E15)</f>
        <v>61</v>
      </c>
      <c r="F10" s="45">
        <f>SUM(F11:F15)</f>
        <v>280</v>
      </c>
      <c r="G10" s="45">
        <f>SUM(G11:G15)</f>
        <v>31</v>
      </c>
      <c r="H10" s="45">
        <f>SUM(H11:H15)</f>
        <v>0</v>
      </c>
      <c r="I10" s="61">
        <f>D10-G10-H10</f>
        <v>310</v>
      </c>
      <c r="J10" s="61">
        <f>L10+M10+N10+P10</f>
        <v>272</v>
      </c>
      <c r="K10" s="61">
        <f>M10+L10</f>
        <v>223</v>
      </c>
      <c r="L10" s="63">
        <f>SUM(L11:L15)</f>
        <v>222</v>
      </c>
      <c r="M10" s="63">
        <f>SUM(M11:M15)</f>
        <v>1</v>
      </c>
      <c r="N10" s="63">
        <f>SUM(N11:N15)</f>
        <v>49</v>
      </c>
      <c r="O10" s="63">
        <f>SUM(O11:O15)</f>
        <v>0</v>
      </c>
      <c r="P10" s="63">
        <f>SUM(P11:P15)</f>
        <v>0</v>
      </c>
      <c r="Q10" s="64">
        <f aca="true" t="shared" si="3" ref="Q10:Q47">I10-J10-R10-S10</f>
        <v>36</v>
      </c>
      <c r="R10" s="45">
        <f>SUM(R11:R15)</f>
        <v>0</v>
      </c>
      <c r="S10" s="45">
        <f>SUM(S11:S15)</f>
        <v>2</v>
      </c>
      <c r="T10" s="62">
        <f aca="true" t="shared" si="4" ref="T10:T47">N10+O10+P10+Q10+R10+S10</f>
        <v>87</v>
      </c>
      <c r="U10" s="65">
        <f t="shared" si="2"/>
        <v>0.8198529411764706</v>
      </c>
      <c r="V10" s="91">
        <f aca="true" t="shared" si="5" ref="V10:V47">IF(I10=C10-G10-H10,I10,"KT lai")</f>
        <v>310</v>
      </c>
      <c r="W10" s="82">
        <f aca="true" t="shared" si="6" ref="W10:W47">J10+Q10+S10</f>
        <v>310</v>
      </c>
      <c r="X10" s="82">
        <f>V10-W10</f>
        <v>0</v>
      </c>
    </row>
    <row r="11" spans="1:24" s="14" customFormat="1" ht="20.25" customHeight="1">
      <c r="A11" s="15">
        <v>1.1</v>
      </c>
      <c r="B11" s="16" t="s">
        <v>47</v>
      </c>
      <c r="C11" s="46">
        <f t="shared" si="0"/>
        <v>72</v>
      </c>
      <c r="D11" s="12">
        <f aca="true" t="shared" si="7" ref="D11:D47">F11+E11</f>
        <v>72</v>
      </c>
      <c r="E11" s="478">
        <f>'[5]04 VP'!E11</f>
        <v>24</v>
      </c>
      <c r="F11" s="486">
        <v>48</v>
      </c>
      <c r="G11" s="486">
        <v>1</v>
      </c>
      <c r="H11" s="486">
        <v>0</v>
      </c>
      <c r="I11" s="12">
        <f aca="true" t="shared" si="8" ref="I11:I47">D11-G11-H11</f>
        <v>71</v>
      </c>
      <c r="J11" s="12">
        <f aca="true" t="shared" si="9" ref="J11:J47">L11+M11+N11+P11</f>
        <v>57</v>
      </c>
      <c r="K11" s="12">
        <f aca="true" t="shared" si="10" ref="K11:K47">M11+L11</f>
        <v>48</v>
      </c>
      <c r="L11" s="486">
        <v>48</v>
      </c>
      <c r="M11" s="486">
        <v>0</v>
      </c>
      <c r="N11" s="486">
        <v>9</v>
      </c>
      <c r="O11" s="486">
        <v>0</v>
      </c>
      <c r="P11" s="486">
        <v>0</v>
      </c>
      <c r="Q11" s="271">
        <f t="shared" si="3"/>
        <v>14</v>
      </c>
      <c r="R11" s="44"/>
      <c r="S11" s="17">
        <v>0</v>
      </c>
      <c r="T11" s="17">
        <f t="shared" si="4"/>
        <v>23</v>
      </c>
      <c r="U11" s="13">
        <f t="shared" si="2"/>
        <v>0.8421052631578947</v>
      </c>
      <c r="V11" s="41">
        <f t="shared" si="5"/>
        <v>71</v>
      </c>
      <c r="W11" s="83">
        <f t="shared" si="6"/>
        <v>71</v>
      </c>
      <c r="X11" s="82">
        <f aca="true" t="shared" si="11" ref="X11:X47">V11-W11</f>
        <v>0</v>
      </c>
    </row>
    <row r="12" spans="1:24" s="14" customFormat="1" ht="20.25" customHeight="1">
      <c r="A12" s="15">
        <v>1.2</v>
      </c>
      <c r="B12" s="16" t="s">
        <v>48</v>
      </c>
      <c r="C12" s="46">
        <f t="shared" si="0"/>
        <v>79</v>
      </c>
      <c r="D12" s="12">
        <f t="shared" si="7"/>
        <v>79</v>
      </c>
      <c r="E12" s="478">
        <f>'[5]04 VP'!E12</f>
        <v>13</v>
      </c>
      <c r="F12" s="486">
        <v>66</v>
      </c>
      <c r="G12" s="486">
        <v>0</v>
      </c>
      <c r="H12" s="486">
        <v>0</v>
      </c>
      <c r="I12" s="12">
        <f t="shared" si="8"/>
        <v>79</v>
      </c>
      <c r="J12" s="12">
        <f t="shared" si="9"/>
        <v>75</v>
      </c>
      <c r="K12" s="12">
        <f t="shared" si="10"/>
        <v>63</v>
      </c>
      <c r="L12" s="486">
        <v>63</v>
      </c>
      <c r="M12" s="486">
        <v>0</v>
      </c>
      <c r="N12" s="486">
        <v>12</v>
      </c>
      <c r="O12" s="486">
        <v>0</v>
      </c>
      <c r="P12" s="486">
        <v>0</v>
      </c>
      <c r="Q12" s="271">
        <f t="shared" si="3"/>
        <v>4</v>
      </c>
      <c r="R12" s="44"/>
      <c r="S12" s="17">
        <v>0</v>
      </c>
      <c r="T12" s="17">
        <f t="shared" si="4"/>
        <v>16</v>
      </c>
      <c r="U12" s="13">
        <f t="shared" si="2"/>
        <v>0.84</v>
      </c>
      <c r="V12" s="41">
        <f t="shared" si="5"/>
        <v>79</v>
      </c>
      <c r="W12" s="83">
        <f t="shared" si="6"/>
        <v>79</v>
      </c>
      <c r="X12" s="82">
        <f t="shared" si="11"/>
        <v>0</v>
      </c>
    </row>
    <row r="13" spans="1:24" s="14" customFormat="1" ht="20.25" customHeight="1">
      <c r="A13" s="15">
        <v>1.3</v>
      </c>
      <c r="B13" s="16" t="s">
        <v>49</v>
      </c>
      <c r="C13" s="46">
        <f t="shared" si="0"/>
        <v>58</v>
      </c>
      <c r="D13" s="12">
        <f t="shared" si="7"/>
        <v>58</v>
      </c>
      <c r="E13" s="478">
        <f>'[5]04 VP'!E13</f>
        <v>12</v>
      </c>
      <c r="F13" s="486">
        <v>46</v>
      </c>
      <c r="G13" s="486">
        <v>6</v>
      </c>
      <c r="H13" s="486">
        <v>0</v>
      </c>
      <c r="I13" s="12">
        <f t="shared" si="8"/>
        <v>52</v>
      </c>
      <c r="J13" s="12">
        <f t="shared" si="9"/>
        <v>48</v>
      </c>
      <c r="K13" s="12">
        <f t="shared" si="10"/>
        <v>43</v>
      </c>
      <c r="L13" s="486">
        <v>42</v>
      </c>
      <c r="M13" s="486">
        <v>1</v>
      </c>
      <c r="N13" s="486">
        <v>5</v>
      </c>
      <c r="O13" s="486">
        <v>0</v>
      </c>
      <c r="P13" s="486">
        <v>0</v>
      </c>
      <c r="Q13" s="271">
        <f t="shared" si="3"/>
        <v>4</v>
      </c>
      <c r="R13" s="44"/>
      <c r="S13" s="17"/>
      <c r="T13" s="17">
        <f t="shared" si="4"/>
        <v>9</v>
      </c>
      <c r="U13" s="13">
        <f t="shared" si="2"/>
        <v>0.8958333333333334</v>
      </c>
      <c r="V13" s="41">
        <f t="shared" si="5"/>
        <v>52</v>
      </c>
      <c r="W13" s="83">
        <f t="shared" si="6"/>
        <v>52</v>
      </c>
      <c r="X13" s="82">
        <f t="shared" si="11"/>
        <v>0</v>
      </c>
    </row>
    <row r="14" spans="1:24" s="14" customFormat="1" ht="20.25" customHeight="1">
      <c r="A14" s="15">
        <v>1.4</v>
      </c>
      <c r="B14" s="16" t="s">
        <v>77</v>
      </c>
      <c r="C14" s="46">
        <f t="shared" si="0"/>
        <v>83</v>
      </c>
      <c r="D14" s="12">
        <f>F14+E14</f>
        <v>83</v>
      </c>
      <c r="E14" s="478">
        <f>'[5]04 VP'!E14</f>
        <v>10</v>
      </c>
      <c r="F14" s="486">
        <v>73</v>
      </c>
      <c r="G14" s="486">
        <v>21</v>
      </c>
      <c r="H14" s="486">
        <v>0</v>
      </c>
      <c r="I14" s="12">
        <f>D14-G14-H14</f>
        <v>62</v>
      </c>
      <c r="J14" s="12">
        <f>L14+M14+N14+P14</f>
        <v>51</v>
      </c>
      <c r="K14" s="12">
        <f>M14+L14</f>
        <v>33</v>
      </c>
      <c r="L14" s="486">
        <v>33</v>
      </c>
      <c r="M14" s="486">
        <v>0</v>
      </c>
      <c r="N14" s="486">
        <v>18</v>
      </c>
      <c r="O14" s="486">
        <v>0</v>
      </c>
      <c r="P14" s="486">
        <v>0</v>
      </c>
      <c r="Q14" s="271">
        <f t="shared" si="3"/>
        <v>9</v>
      </c>
      <c r="R14" s="44"/>
      <c r="S14" s="17">
        <v>2</v>
      </c>
      <c r="T14" s="17">
        <f>N14+O14+P14+Q14+R14+S14</f>
        <v>29</v>
      </c>
      <c r="U14" s="13">
        <f>IF(J14&lt;&gt;0,K14/J14,"")</f>
        <v>0.6470588235294118</v>
      </c>
      <c r="V14" s="41">
        <f>IF(I14=C14-G14-H14,I14,"KT lai")</f>
        <v>62</v>
      </c>
      <c r="W14" s="83">
        <f>J14+Q14+S14</f>
        <v>62</v>
      </c>
      <c r="X14" s="82">
        <f t="shared" si="11"/>
        <v>0</v>
      </c>
    </row>
    <row r="15" spans="1:24" s="14" customFormat="1" ht="20.25" customHeight="1">
      <c r="A15" s="15">
        <v>1.5</v>
      </c>
      <c r="B15" s="16" t="s">
        <v>70</v>
      </c>
      <c r="C15" s="46">
        <f t="shared" si="0"/>
        <v>49</v>
      </c>
      <c r="D15" s="12">
        <f>F15+E15</f>
        <v>49</v>
      </c>
      <c r="E15" s="478">
        <f>'[5]04 VP'!E15</f>
        <v>2</v>
      </c>
      <c r="F15" s="486">
        <v>47</v>
      </c>
      <c r="G15" s="486">
        <v>3</v>
      </c>
      <c r="H15" s="486">
        <v>0</v>
      </c>
      <c r="I15" s="12">
        <f>D15-G15-H15</f>
        <v>46</v>
      </c>
      <c r="J15" s="12">
        <f>L15+M15+N15+P15</f>
        <v>41</v>
      </c>
      <c r="K15" s="12">
        <f>M15+L15</f>
        <v>36</v>
      </c>
      <c r="L15" s="486">
        <v>36</v>
      </c>
      <c r="M15" s="486">
        <v>0</v>
      </c>
      <c r="N15" s="486">
        <v>5</v>
      </c>
      <c r="O15" s="486">
        <v>0</v>
      </c>
      <c r="P15" s="486">
        <v>0</v>
      </c>
      <c r="Q15" s="271">
        <f t="shared" si="3"/>
        <v>5</v>
      </c>
      <c r="R15" s="44"/>
      <c r="S15" s="17">
        <v>0</v>
      </c>
      <c r="T15" s="17">
        <f>N15+O15+P15+Q15+R15+S15</f>
        <v>10</v>
      </c>
      <c r="U15" s="13">
        <f>IF(J15&lt;&gt;0,K15/J15,"")</f>
        <v>0.8780487804878049</v>
      </c>
      <c r="V15" s="41">
        <f>IF(I15=C15-G15-H15,I15,"KT lai")</f>
        <v>46</v>
      </c>
      <c r="W15" s="83">
        <f>J15+Q15+S15</f>
        <v>46</v>
      </c>
      <c r="X15" s="82">
        <f t="shared" si="11"/>
        <v>0</v>
      </c>
    </row>
    <row r="16" spans="1:24" s="57" customFormat="1" ht="22.5" customHeight="1">
      <c r="A16" s="59" t="s">
        <v>50</v>
      </c>
      <c r="B16" s="60" t="s">
        <v>51</v>
      </c>
      <c r="C16" s="61">
        <f aca="true" t="shared" si="12" ref="C16:C47">D16</f>
        <v>3139</v>
      </c>
      <c r="D16" s="61">
        <f>D17+D22+D27+D32+D38+D43</f>
        <v>3139</v>
      </c>
      <c r="E16" s="479">
        <f>SUM(E17,E22,E27,E32,E38,E43)</f>
        <v>762</v>
      </c>
      <c r="F16" s="479">
        <f>SUM(F17,F22,F27,F32,F38,F43)</f>
        <v>2377</v>
      </c>
      <c r="G16" s="479">
        <f>SUM(G17,G22,G27,G32,G38,G43)</f>
        <v>33</v>
      </c>
      <c r="H16" s="479">
        <f>SUM(H17,H22,H27,H32,H38,H43)</f>
        <v>0</v>
      </c>
      <c r="I16" s="61">
        <f t="shared" si="8"/>
        <v>3106</v>
      </c>
      <c r="J16" s="61">
        <f t="shared" si="9"/>
        <v>2718</v>
      </c>
      <c r="K16" s="61">
        <f t="shared" si="10"/>
        <v>2343</v>
      </c>
      <c r="L16" s="479">
        <f>SUM(L17,L22,L27,L32,L38,L43)</f>
        <v>2264</v>
      </c>
      <c r="M16" s="479">
        <f>SUM(M17,M22,M27,M32,M38,M43)</f>
        <v>79</v>
      </c>
      <c r="N16" s="479">
        <f>SUM(N17,N22,N27,N32,N38,N43)</f>
        <v>371</v>
      </c>
      <c r="O16" s="479">
        <f>SUM(O17,O22,O27,O32,O38,O43)</f>
        <v>0</v>
      </c>
      <c r="P16" s="479">
        <f>SUM(P17,P22,P27,P32,P38,P43)</f>
        <v>4</v>
      </c>
      <c r="Q16" s="64">
        <f t="shared" si="3"/>
        <v>385</v>
      </c>
      <c r="R16" s="61">
        <f>R17+R22+R27+R32+R38+R43</f>
        <v>0</v>
      </c>
      <c r="S16" s="45">
        <f>SUM(S17,S22,S27,S32,S38,S43)</f>
        <v>3</v>
      </c>
      <c r="T16" s="61">
        <f>T17+T22+T27+T32+T38+T43</f>
        <v>763</v>
      </c>
      <c r="U16" s="65">
        <f t="shared" si="2"/>
        <v>0.8620309050772627</v>
      </c>
      <c r="V16" s="91">
        <f t="shared" si="5"/>
        <v>3106</v>
      </c>
      <c r="W16" s="82">
        <f t="shared" si="6"/>
        <v>3106</v>
      </c>
      <c r="X16" s="82">
        <f t="shared" si="11"/>
        <v>0</v>
      </c>
    </row>
    <row r="17" spans="1:24" s="57" customFormat="1" ht="27.75" customHeight="1">
      <c r="A17" s="66">
        <v>1</v>
      </c>
      <c r="B17" s="60" t="s">
        <v>52</v>
      </c>
      <c r="C17" s="61">
        <f t="shared" si="12"/>
        <v>526</v>
      </c>
      <c r="D17" s="61">
        <f t="shared" si="7"/>
        <v>526</v>
      </c>
      <c r="E17" s="479">
        <f>SUM(E18:E21)</f>
        <v>149</v>
      </c>
      <c r="F17" s="479">
        <f>SUM(F18:F21)</f>
        <v>377</v>
      </c>
      <c r="G17" s="479">
        <f>SUM(G18:G21)</f>
        <v>6</v>
      </c>
      <c r="H17" s="479">
        <f>SUM(H18:H21)</f>
        <v>0</v>
      </c>
      <c r="I17" s="61">
        <f t="shared" si="8"/>
        <v>520</v>
      </c>
      <c r="J17" s="61">
        <f t="shared" si="9"/>
        <v>428</v>
      </c>
      <c r="K17" s="61">
        <f t="shared" si="10"/>
        <v>376</v>
      </c>
      <c r="L17" s="479">
        <f>SUM(L18:L21)</f>
        <v>366</v>
      </c>
      <c r="M17" s="479">
        <f>SUM(M18:M21)</f>
        <v>10</v>
      </c>
      <c r="N17" s="479">
        <f>SUM(N18:N21)</f>
        <v>49</v>
      </c>
      <c r="O17" s="479">
        <f>SUM(O18:O21)</f>
        <v>0</v>
      </c>
      <c r="P17" s="479">
        <f>SUM(P18:P21)</f>
        <v>3</v>
      </c>
      <c r="Q17" s="64">
        <f t="shared" si="3"/>
        <v>91</v>
      </c>
      <c r="R17" s="67"/>
      <c r="S17" s="45">
        <f>SUM(S18:S21)</f>
        <v>1</v>
      </c>
      <c r="T17" s="63">
        <f t="shared" si="4"/>
        <v>144</v>
      </c>
      <c r="U17" s="65">
        <f t="shared" si="2"/>
        <v>0.8785046728971962</v>
      </c>
      <c r="V17" s="91">
        <f t="shared" si="5"/>
        <v>520</v>
      </c>
      <c r="W17" s="82">
        <f t="shared" si="6"/>
        <v>520</v>
      </c>
      <c r="X17" s="82">
        <f t="shared" si="11"/>
        <v>0</v>
      </c>
    </row>
    <row r="18" spans="1:24" s="14" customFormat="1" ht="20.25" customHeight="1">
      <c r="A18" s="15">
        <v>1.1</v>
      </c>
      <c r="B18" s="16" t="s">
        <v>53</v>
      </c>
      <c r="C18" s="12">
        <f t="shared" si="12"/>
        <v>144</v>
      </c>
      <c r="D18" s="12">
        <f t="shared" si="7"/>
        <v>144</v>
      </c>
      <c r="E18" s="478">
        <f>'[5]04 Ly Nhan'!E11</f>
        <v>37</v>
      </c>
      <c r="F18" s="486">
        <v>107</v>
      </c>
      <c r="G18" s="486">
        <v>1</v>
      </c>
      <c r="H18" s="486">
        <v>0</v>
      </c>
      <c r="I18" s="12">
        <f t="shared" si="8"/>
        <v>143</v>
      </c>
      <c r="J18" s="12">
        <f t="shared" si="9"/>
        <v>118</v>
      </c>
      <c r="K18" s="12">
        <f t="shared" si="10"/>
        <v>103</v>
      </c>
      <c r="L18" s="486">
        <v>101</v>
      </c>
      <c r="M18" s="486">
        <v>2</v>
      </c>
      <c r="N18" s="486">
        <v>13</v>
      </c>
      <c r="O18" s="486">
        <v>0</v>
      </c>
      <c r="P18" s="486">
        <v>2</v>
      </c>
      <c r="Q18" s="271">
        <f t="shared" si="3"/>
        <v>25</v>
      </c>
      <c r="R18" s="44"/>
      <c r="S18" s="17">
        <v>0</v>
      </c>
      <c r="T18" s="45">
        <f t="shared" si="4"/>
        <v>40</v>
      </c>
      <c r="U18" s="13">
        <f t="shared" si="2"/>
        <v>0.8728813559322034</v>
      </c>
      <c r="V18" s="41">
        <f t="shared" si="5"/>
        <v>143</v>
      </c>
      <c r="W18" s="83">
        <f t="shared" si="6"/>
        <v>143</v>
      </c>
      <c r="X18" s="82">
        <f t="shared" si="11"/>
        <v>0</v>
      </c>
    </row>
    <row r="19" spans="1:24" s="14" customFormat="1" ht="20.25" customHeight="1">
      <c r="A19" s="15">
        <v>1.2</v>
      </c>
      <c r="B19" s="16" t="s">
        <v>54</v>
      </c>
      <c r="C19" s="12">
        <f t="shared" si="12"/>
        <v>127</v>
      </c>
      <c r="D19" s="12">
        <f t="shared" si="7"/>
        <v>127</v>
      </c>
      <c r="E19" s="478">
        <f>'[5]04 Ly Nhan'!E12</f>
        <v>53</v>
      </c>
      <c r="F19" s="486">
        <v>74</v>
      </c>
      <c r="G19" s="486">
        <v>2</v>
      </c>
      <c r="H19" s="486">
        <v>0</v>
      </c>
      <c r="I19" s="12">
        <f t="shared" si="8"/>
        <v>125</v>
      </c>
      <c r="J19" s="12">
        <f t="shared" si="9"/>
        <v>90</v>
      </c>
      <c r="K19" s="12">
        <f t="shared" si="10"/>
        <v>79</v>
      </c>
      <c r="L19" s="486">
        <v>73</v>
      </c>
      <c r="M19" s="486">
        <v>6</v>
      </c>
      <c r="N19" s="486">
        <v>11</v>
      </c>
      <c r="O19" s="486">
        <v>0</v>
      </c>
      <c r="P19" s="486">
        <v>0</v>
      </c>
      <c r="Q19" s="271">
        <f t="shared" si="3"/>
        <v>34</v>
      </c>
      <c r="R19" s="44"/>
      <c r="S19" s="17">
        <v>1</v>
      </c>
      <c r="T19" s="17">
        <f t="shared" si="4"/>
        <v>46</v>
      </c>
      <c r="U19" s="13">
        <f t="shared" si="2"/>
        <v>0.8777777777777778</v>
      </c>
      <c r="V19" s="41">
        <f t="shared" si="5"/>
        <v>125</v>
      </c>
      <c r="W19" s="83">
        <f t="shared" si="6"/>
        <v>125</v>
      </c>
      <c r="X19" s="82">
        <f t="shared" si="11"/>
        <v>0</v>
      </c>
    </row>
    <row r="20" spans="1:24" s="14" customFormat="1" ht="20.25" customHeight="1">
      <c r="A20" s="15">
        <v>1.3</v>
      </c>
      <c r="B20" s="16" t="s">
        <v>55</v>
      </c>
      <c r="C20" s="12">
        <f t="shared" si="12"/>
        <v>166</v>
      </c>
      <c r="D20" s="12">
        <f t="shared" si="7"/>
        <v>166</v>
      </c>
      <c r="E20" s="478">
        <f>'[5]04 Ly Nhan'!E13</f>
        <v>44</v>
      </c>
      <c r="F20" s="486">
        <v>122</v>
      </c>
      <c r="G20" s="486">
        <v>2</v>
      </c>
      <c r="H20" s="486">
        <v>0</v>
      </c>
      <c r="I20" s="12">
        <f t="shared" si="8"/>
        <v>164</v>
      </c>
      <c r="J20" s="12">
        <f t="shared" si="9"/>
        <v>143</v>
      </c>
      <c r="K20" s="12">
        <f t="shared" si="10"/>
        <v>122</v>
      </c>
      <c r="L20" s="486">
        <v>120</v>
      </c>
      <c r="M20" s="486">
        <v>2</v>
      </c>
      <c r="N20" s="486">
        <v>20</v>
      </c>
      <c r="O20" s="486">
        <v>0</v>
      </c>
      <c r="P20" s="486">
        <v>1</v>
      </c>
      <c r="Q20" s="271">
        <f t="shared" si="3"/>
        <v>21</v>
      </c>
      <c r="R20" s="44"/>
      <c r="S20" s="17">
        <v>0</v>
      </c>
      <c r="T20" s="17">
        <f t="shared" si="4"/>
        <v>42</v>
      </c>
      <c r="U20" s="13">
        <f t="shared" si="2"/>
        <v>0.8531468531468531</v>
      </c>
      <c r="V20" s="41">
        <f t="shared" si="5"/>
        <v>164</v>
      </c>
      <c r="W20" s="83">
        <f t="shared" si="6"/>
        <v>164</v>
      </c>
      <c r="X20" s="82">
        <f t="shared" si="11"/>
        <v>0</v>
      </c>
    </row>
    <row r="21" spans="1:24" s="14" customFormat="1" ht="20.25" customHeight="1">
      <c r="A21" s="15">
        <v>1.4</v>
      </c>
      <c r="B21" s="16" t="s">
        <v>56</v>
      </c>
      <c r="C21" s="12">
        <f t="shared" si="12"/>
        <v>89</v>
      </c>
      <c r="D21" s="12">
        <f t="shared" si="7"/>
        <v>89</v>
      </c>
      <c r="E21" s="478">
        <f>'[5]04 Ly Nhan'!E14</f>
        <v>15</v>
      </c>
      <c r="F21" s="486">
        <v>74</v>
      </c>
      <c r="G21" s="486">
        <v>1</v>
      </c>
      <c r="H21" s="486">
        <v>0</v>
      </c>
      <c r="I21" s="12">
        <f t="shared" si="8"/>
        <v>88</v>
      </c>
      <c r="J21" s="12">
        <f t="shared" si="9"/>
        <v>77</v>
      </c>
      <c r="K21" s="12">
        <f t="shared" si="10"/>
        <v>72</v>
      </c>
      <c r="L21" s="486">
        <v>72</v>
      </c>
      <c r="M21" s="486">
        <v>0</v>
      </c>
      <c r="N21" s="486">
        <v>5</v>
      </c>
      <c r="O21" s="486">
        <v>0</v>
      </c>
      <c r="P21" s="486">
        <v>0</v>
      </c>
      <c r="Q21" s="271">
        <f t="shared" si="3"/>
        <v>11</v>
      </c>
      <c r="R21" s="44"/>
      <c r="S21" s="17">
        <v>0</v>
      </c>
      <c r="T21" s="17">
        <f t="shared" si="4"/>
        <v>16</v>
      </c>
      <c r="U21" s="13">
        <f t="shared" si="2"/>
        <v>0.935064935064935</v>
      </c>
      <c r="V21" s="41">
        <f t="shared" si="5"/>
        <v>88</v>
      </c>
      <c r="W21" s="83">
        <f t="shared" si="6"/>
        <v>88</v>
      </c>
      <c r="X21" s="82">
        <f t="shared" si="11"/>
        <v>0</v>
      </c>
    </row>
    <row r="22" spans="1:24" s="57" customFormat="1" ht="28.5" customHeight="1">
      <c r="A22" s="66">
        <v>2</v>
      </c>
      <c r="B22" s="60" t="s">
        <v>57</v>
      </c>
      <c r="C22" s="61">
        <f t="shared" si="12"/>
        <v>366</v>
      </c>
      <c r="D22" s="61">
        <f t="shared" si="7"/>
        <v>366</v>
      </c>
      <c r="E22" s="479">
        <f>SUM(E23:E26)</f>
        <v>81</v>
      </c>
      <c r="F22" s="479">
        <f>SUM(F23:F26)</f>
        <v>285</v>
      </c>
      <c r="G22" s="479">
        <f>SUM(G23:G26)</f>
        <v>2</v>
      </c>
      <c r="H22" s="479">
        <f>SUM(H23:H26)</f>
        <v>0</v>
      </c>
      <c r="I22" s="61">
        <f t="shared" si="8"/>
        <v>364</v>
      </c>
      <c r="J22" s="61">
        <f t="shared" si="9"/>
        <v>335</v>
      </c>
      <c r="K22" s="61">
        <f t="shared" si="10"/>
        <v>293</v>
      </c>
      <c r="L22" s="479">
        <f>SUM(L23:L26)</f>
        <v>278</v>
      </c>
      <c r="M22" s="479">
        <f>SUM(M23:M26)</f>
        <v>15</v>
      </c>
      <c r="N22" s="479">
        <f>SUM(N23:N26)</f>
        <v>42</v>
      </c>
      <c r="O22" s="479">
        <f>SUM(O23:O26)</f>
        <v>0</v>
      </c>
      <c r="P22" s="479">
        <f>SUM(P23:P26)</f>
        <v>0</v>
      </c>
      <c r="Q22" s="64">
        <f t="shared" si="3"/>
        <v>29</v>
      </c>
      <c r="R22" s="67"/>
      <c r="S22" s="45">
        <f>SUM(S23:S26)</f>
        <v>0</v>
      </c>
      <c r="T22" s="64">
        <f t="shared" si="4"/>
        <v>71</v>
      </c>
      <c r="U22" s="65">
        <f t="shared" si="2"/>
        <v>0.8746268656716418</v>
      </c>
      <c r="V22" s="91">
        <f t="shared" si="5"/>
        <v>364</v>
      </c>
      <c r="W22" s="82">
        <f t="shared" si="6"/>
        <v>364</v>
      </c>
      <c r="X22" s="82">
        <f t="shared" si="11"/>
        <v>0</v>
      </c>
    </row>
    <row r="23" spans="1:24" s="14" customFormat="1" ht="16.5" customHeight="1">
      <c r="A23" s="15">
        <v>2.1</v>
      </c>
      <c r="B23" s="16" t="s">
        <v>59</v>
      </c>
      <c r="C23" s="12">
        <f t="shared" si="12"/>
        <v>161</v>
      </c>
      <c r="D23" s="12">
        <f t="shared" si="7"/>
        <v>161</v>
      </c>
      <c r="E23" s="478">
        <f>'[5]04 Binh luc'!E11</f>
        <v>25</v>
      </c>
      <c r="F23" s="486">
        <v>136</v>
      </c>
      <c r="G23" s="486">
        <v>2</v>
      </c>
      <c r="H23" s="486">
        <v>0</v>
      </c>
      <c r="I23" s="12">
        <f t="shared" si="8"/>
        <v>159</v>
      </c>
      <c r="J23" s="12">
        <f t="shared" si="9"/>
        <v>153</v>
      </c>
      <c r="K23" s="12">
        <f t="shared" si="10"/>
        <v>137</v>
      </c>
      <c r="L23" s="486">
        <v>132</v>
      </c>
      <c r="M23" s="486">
        <v>5</v>
      </c>
      <c r="N23" s="486">
        <v>16</v>
      </c>
      <c r="O23" s="486">
        <v>0</v>
      </c>
      <c r="P23" s="486">
        <v>0</v>
      </c>
      <c r="Q23" s="272">
        <f t="shared" si="3"/>
        <v>6</v>
      </c>
      <c r="R23" s="44"/>
      <c r="S23" s="17">
        <v>0</v>
      </c>
      <c r="T23" s="45">
        <f t="shared" si="4"/>
        <v>22</v>
      </c>
      <c r="U23" s="13">
        <f t="shared" si="2"/>
        <v>0.8954248366013072</v>
      </c>
      <c r="V23" s="41">
        <f t="shared" si="5"/>
        <v>159</v>
      </c>
      <c r="W23" s="83">
        <f t="shared" si="6"/>
        <v>159</v>
      </c>
      <c r="X23" s="82">
        <f t="shared" si="11"/>
        <v>0</v>
      </c>
    </row>
    <row r="24" spans="1:24" s="14" customFormat="1" ht="16.5" customHeight="1">
      <c r="A24" s="15">
        <v>2.2</v>
      </c>
      <c r="B24" s="16" t="s">
        <v>60</v>
      </c>
      <c r="C24" s="12">
        <f t="shared" si="12"/>
        <v>99</v>
      </c>
      <c r="D24" s="12">
        <f t="shared" si="7"/>
        <v>99</v>
      </c>
      <c r="E24" s="478">
        <v>28</v>
      </c>
      <c r="F24" s="486">
        <v>71</v>
      </c>
      <c r="G24" s="486">
        <v>0</v>
      </c>
      <c r="H24" s="486">
        <v>0</v>
      </c>
      <c r="I24" s="12">
        <f t="shared" si="8"/>
        <v>99</v>
      </c>
      <c r="J24" s="12">
        <f t="shared" si="9"/>
        <v>87</v>
      </c>
      <c r="K24" s="12">
        <f t="shared" si="10"/>
        <v>73</v>
      </c>
      <c r="L24" s="486">
        <v>68</v>
      </c>
      <c r="M24" s="486">
        <v>5</v>
      </c>
      <c r="N24" s="486">
        <v>14</v>
      </c>
      <c r="O24" s="486">
        <v>0</v>
      </c>
      <c r="P24" s="486">
        <v>0</v>
      </c>
      <c r="Q24" s="272">
        <f t="shared" si="3"/>
        <v>12</v>
      </c>
      <c r="R24" s="44"/>
      <c r="S24" s="17">
        <v>0</v>
      </c>
      <c r="T24" s="17">
        <f t="shared" si="4"/>
        <v>26</v>
      </c>
      <c r="U24" s="13">
        <f t="shared" si="2"/>
        <v>0.8390804597701149</v>
      </c>
      <c r="V24" s="41">
        <f t="shared" si="5"/>
        <v>99</v>
      </c>
      <c r="W24" s="83">
        <f t="shared" si="6"/>
        <v>99</v>
      </c>
      <c r="X24" s="82">
        <f t="shared" si="11"/>
        <v>0</v>
      </c>
    </row>
    <row r="25" spans="1:24" s="14" customFormat="1" ht="16.5" customHeight="1">
      <c r="A25" s="15">
        <v>2.3</v>
      </c>
      <c r="B25" s="16" t="s">
        <v>61</v>
      </c>
      <c r="C25" s="12">
        <f t="shared" si="12"/>
        <v>84</v>
      </c>
      <c r="D25" s="12">
        <f t="shared" si="7"/>
        <v>84</v>
      </c>
      <c r="E25" s="478">
        <v>28</v>
      </c>
      <c r="F25" s="486">
        <v>56</v>
      </c>
      <c r="G25" s="486">
        <v>0</v>
      </c>
      <c r="H25" s="486">
        <v>0</v>
      </c>
      <c r="I25" s="12">
        <f t="shared" si="8"/>
        <v>84</v>
      </c>
      <c r="J25" s="12">
        <f t="shared" si="9"/>
        <v>73</v>
      </c>
      <c r="K25" s="12">
        <f t="shared" si="10"/>
        <v>61</v>
      </c>
      <c r="L25" s="486">
        <v>56</v>
      </c>
      <c r="M25" s="486">
        <v>5</v>
      </c>
      <c r="N25" s="486">
        <v>12</v>
      </c>
      <c r="O25" s="486">
        <v>0</v>
      </c>
      <c r="P25" s="486">
        <v>0</v>
      </c>
      <c r="Q25" s="272">
        <f t="shared" si="3"/>
        <v>11</v>
      </c>
      <c r="R25" s="44"/>
      <c r="S25" s="17">
        <v>0</v>
      </c>
      <c r="T25" s="17">
        <f t="shared" si="4"/>
        <v>23</v>
      </c>
      <c r="U25" s="13">
        <f t="shared" si="2"/>
        <v>0.8356164383561644</v>
      </c>
      <c r="V25" s="41">
        <f t="shared" si="5"/>
        <v>84</v>
      </c>
      <c r="W25" s="83">
        <f t="shared" si="6"/>
        <v>84</v>
      </c>
      <c r="X25" s="82">
        <f t="shared" si="11"/>
        <v>0</v>
      </c>
    </row>
    <row r="26" spans="1:24" s="14" customFormat="1" ht="16.5" customHeight="1">
      <c r="A26" s="15">
        <v>2.4</v>
      </c>
      <c r="B26" s="16" t="s">
        <v>80</v>
      </c>
      <c r="C26" s="12">
        <f t="shared" si="12"/>
        <v>22</v>
      </c>
      <c r="D26" s="12">
        <f t="shared" si="7"/>
        <v>22</v>
      </c>
      <c r="E26" s="478">
        <f>'[5]04 Binh luc'!E14</f>
        <v>0</v>
      </c>
      <c r="F26" s="486">
        <v>22</v>
      </c>
      <c r="G26" s="486">
        <v>0</v>
      </c>
      <c r="H26" s="486">
        <v>0</v>
      </c>
      <c r="I26" s="12">
        <f t="shared" si="8"/>
        <v>22</v>
      </c>
      <c r="J26" s="12">
        <f t="shared" si="9"/>
        <v>22</v>
      </c>
      <c r="K26" s="12">
        <f t="shared" si="10"/>
        <v>22</v>
      </c>
      <c r="L26" s="486">
        <v>22</v>
      </c>
      <c r="M26" s="486">
        <v>0</v>
      </c>
      <c r="N26" s="486">
        <v>0</v>
      </c>
      <c r="O26" s="486">
        <v>0</v>
      </c>
      <c r="P26" s="486">
        <v>0</v>
      </c>
      <c r="Q26" s="272">
        <f t="shared" si="3"/>
        <v>0</v>
      </c>
      <c r="R26" s="44"/>
      <c r="S26" s="17">
        <v>0</v>
      </c>
      <c r="T26" s="17">
        <f t="shared" si="4"/>
        <v>0</v>
      </c>
      <c r="U26" s="13">
        <f t="shared" si="2"/>
        <v>1</v>
      </c>
      <c r="V26" s="41">
        <f t="shared" si="5"/>
        <v>22</v>
      </c>
      <c r="W26" s="83">
        <f t="shared" si="6"/>
        <v>22</v>
      </c>
      <c r="X26" s="82">
        <f t="shared" si="11"/>
        <v>0</v>
      </c>
    </row>
    <row r="27" spans="1:24" s="57" customFormat="1" ht="24.75" customHeight="1">
      <c r="A27" s="66">
        <v>3</v>
      </c>
      <c r="B27" s="60" t="s">
        <v>62</v>
      </c>
      <c r="C27" s="61">
        <f t="shared" si="12"/>
        <v>486</v>
      </c>
      <c r="D27" s="61">
        <f t="shared" si="7"/>
        <v>486</v>
      </c>
      <c r="E27" s="480">
        <f>SUM(E28:E31)</f>
        <v>73</v>
      </c>
      <c r="F27" s="479">
        <f>SUM(F28:F31)</f>
        <v>413</v>
      </c>
      <c r="G27" s="479">
        <f>SUM(G28:G31)</f>
        <v>13</v>
      </c>
      <c r="H27" s="479">
        <f>SUM(H28:H31)</f>
        <v>0</v>
      </c>
      <c r="I27" s="61">
        <f t="shared" si="8"/>
        <v>473</v>
      </c>
      <c r="J27" s="61">
        <f t="shared" si="9"/>
        <v>433</v>
      </c>
      <c r="K27" s="61">
        <f t="shared" si="10"/>
        <v>371</v>
      </c>
      <c r="L27" s="479">
        <f>SUM(L28:L31)</f>
        <v>371</v>
      </c>
      <c r="M27" s="479">
        <f>SUM(M28:M31)</f>
        <v>0</v>
      </c>
      <c r="N27" s="479">
        <f>SUM(N28:N31)</f>
        <v>62</v>
      </c>
      <c r="O27" s="479">
        <f>SUM(O28:O31)</f>
        <v>0</v>
      </c>
      <c r="P27" s="479">
        <f>SUM(P28:P31)</f>
        <v>0</v>
      </c>
      <c r="Q27" s="64">
        <f t="shared" si="3"/>
        <v>38</v>
      </c>
      <c r="R27" s="67"/>
      <c r="S27" s="45">
        <f>SUM(S28:S31)</f>
        <v>2</v>
      </c>
      <c r="T27" s="64">
        <f t="shared" si="4"/>
        <v>102</v>
      </c>
      <c r="U27" s="65">
        <f t="shared" si="2"/>
        <v>0.8568129330254042</v>
      </c>
      <c r="V27" s="91">
        <f t="shared" si="5"/>
        <v>473</v>
      </c>
      <c r="W27" s="82">
        <f t="shared" si="6"/>
        <v>473</v>
      </c>
      <c r="X27" s="82">
        <f t="shared" si="11"/>
        <v>0</v>
      </c>
    </row>
    <row r="28" spans="1:24" s="14" customFormat="1" ht="20.25" customHeight="1">
      <c r="A28" s="15">
        <v>3.1</v>
      </c>
      <c r="B28" s="16" t="s">
        <v>63</v>
      </c>
      <c r="C28" s="12">
        <f t="shared" si="12"/>
        <v>71</v>
      </c>
      <c r="D28" s="12">
        <f t="shared" si="7"/>
        <v>71</v>
      </c>
      <c r="E28" s="117">
        <f>'[5]04 Duy Tien'!E11</f>
        <v>13</v>
      </c>
      <c r="F28" s="486">
        <v>58</v>
      </c>
      <c r="G28" s="486">
        <v>0</v>
      </c>
      <c r="H28" s="486">
        <v>0</v>
      </c>
      <c r="I28" s="12">
        <f t="shared" si="8"/>
        <v>71</v>
      </c>
      <c r="J28" s="12">
        <f t="shared" si="9"/>
        <v>60</v>
      </c>
      <c r="K28" s="12">
        <f t="shared" si="10"/>
        <v>51</v>
      </c>
      <c r="L28" s="486">
        <v>51</v>
      </c>
      <c r="M28" s="486">
        <v>0</v>
      </c>
      <c r="N28" s="486">
        <v>9</v>
      </c>
      <c r="O28" s="486">
        <v>0</v>
      </c>
      <c r="P28" s="486">
        <v>0</v>
      </c>
      <c r="Q28" s="270">
        <f t="shared" si="3"/>
        <v>11</v>
      </c>
      <c r="R28" s="44"/>
      <c r="S28" s="17">
        <v>0</v>
      </c>
      <c r="T28" s="45">
        <f t="shared" si="4"/>
        <v>20</v>
      </c>
      <c r="U28" s="13">
        <f t="shared" si="2"/>
        <v>0.85</v>
      </c>
      <c r="V28" s="41">
        <f t="shared" si="5"/>
        <v>71</v>
      </c>
      <c r="W28" s="83">
        <f t="shared" si="6"/>
        <v>71</v>
      </c>
      <c r="X28" s="82">
        <f t="shared" si="11"/>
        <v>0</v>
      </c>
    </row>
    <row r="29" spans="1:24" s="14" customFormat="1" ht="20.25" customHeight="1">
      <c r="A29" s="15">
        <v>3.2</v>
      </c>
      <c r="B29" s="16" t="s">
        <v>64</v>
      </c>
      <c r="C29" s="12">
        <f t="shared" si="12"/>
        <v>189</v>
      </c>
      <c r="D29" s="12">
        <f t="shared" si="7"/>
        <v>189</v>
      </c>
      <c r="E29" s="117">
        <f>'[5]04 Duy Tien'!E12</f>
        <v>31</v>
      </c>
      <c r="F29" s="486">
        <v>158</v>
      </c>
      <c r="G29" s="486">
        <v>5</v>
      </c>
      <c r="H29" s="486">
        <v>0</v>
      </c>
      <c r="I29" s="12">
        <f t="shared" si="8"/>
        <v>184</v>
      </c>
      <c r="J29" s="12">
        <f t="shared" si="9"/>
        <v>166</v>
      </c>
      <c r="K29" s="12">
        <f t="shared" si="10"/>
        <v>144</v>
      </c>
      <c r="L29" s="486">
        <v>144</v>
      </c>
      <c r="M29" s="486">
        <v>0</v>
      </c>
      <c r="N29" s="486">
        <v>22</v>
      </c>
      <c r="O29" s="486">
        <v>0</v>
      </c>
      <c r="P29" s="486">
        <v>0</v>
      </c>
      <c r="Q29" s="270">
        <f t="shared" si="3"/>
        <v>16</v>
      </c>
      <c r="R29" s="44"/>
      <c r="S29" s="17">
        <v>2</v>
      </c>
      <c r="T29" s="17">
        <f t="shared" si="4"/>
        <v>40</v>
      </c>
      <c r="U29" s="13">
        <f t="shared" si="2"/>
        <v>0.8674698795180723</v>
      </c>
      <c r="V29" s="41">
        <f t="shared" si="5"/>
        <v>184</v>
      </c>
      <c r="W29" s="83">
        <f t="shared" si="6"/>
        <v>184</v>
      </c>
      <c r="X29" s="82">
        <f t="shared" si="11"/>
        <v>0</v>
      </c>
    </row>
    <row r="30" spans="1:24" s="14" customFormat="1" ht="20.25" customHeight="1">
      <c r="A30" s="15">
        <v>3.3</v>
      </c>
      <c r="B30" s="16" t="s">
        <v>65</v>
      </c>
      <c r="C30" s="12">
        <f t="shared" si="12"/>
        <v>166</v>
      </c>
      <c r="D30" s="12">
        <f t="shared" si="7"/>
        <v>166</v>
      </c>
      <c r="E30" s="117">
        <f>'[5]04 Duy Tien'!E13</f>
        <v>21</v>
      </c>
      <c r="F30" s="486">
        <v>145</v>
      </c>
      <c r="G30" s="486">
        <v>8</v>
      </c>
      <c r="H30" s="486">
        <v>0</v>
      </c>
      <c r="I30" s="12">
        <f t="shared" si="8"/>
        <v>158</v>
      </c>
      <c r="J30" s="12">
        <f t="shared" si="9"/>
        <v>151</v>
      </c>
      <c r="K30" s="12">
        <f t="shared" si="10"/>
        <v>129</v>
      </c>
      <c r="L30" s="486">
        <v>129</v>
      </c>
      <c r="M30" s="486">
        <v>0</v>
      </c>
      <c r="N30" s="486">
        <v>22</v>
      </c>
      <c r="O30" s="486">
        <v>0</v>
      </c>
      <c r="P30" s="486">
        <v>0</v>
      </c>
      <c r="Q30" s="270">
        <f t="shared" si="3"/>
        <v>7</v>
      </c>
      <c r="R30" s="44"/>
      <c r="S30" s="17">
        <v>0</v>
      </c>
      <c r="T30" s="17">
        <f t="shared" si="4"/>
        <v>29</v>
      </c>
      <c r="U30" s="13">
        <f t="shared" si="2"/>
        <v>0.8543046357615894</v>
      </c>
      <c r="V30" s="41">
        <f t="shared" si="5"/>
        <v>158</v>
      </c>
      <c r="W30" s="83">
        <f t="shared" si="6"/>
        <v>158</v>
      </c>
      <c r="X30" s="82">
        <f t="shared" si="11"/>
        <v>0</v>
      </c>
    </row>
    <row r="31" spans="1:24" s="14" customFormat="1" ht="20.25" customHeight="1">
      <c r="A31" s="15">
        <v>3.4</v>
      </c>
      <c r="B31" s="16" t="s">
        <v>66</v>
      </c>
      <c r="C31" s="12">
        <f t="shared" si="12"/>
        <v>60</v>
      </c>
      <c r="D31" s="12">
        <f t="shared" si="7"/>
        <v>60</v>
      </c>
      <c r="E31" s="117">
        <f>'[5]04 Duy Tien'!E14</f>
        <v>8</v>
      </c>
      <c r="F31" s="486">
        <v>52</v>
      </c>
      <c r="G31" s="486">
        <v>0</v>
      </c>
      <c r="H31" s="486">
        <v>0</v>
      </c>
      <c r="I31" s="12">
        <f t="shared" si="8"/>
        <v>60</v>
      </c>
      <c r="J31" s="12">
        <f t="shared" si="9"/>
        <v>56</v>
      </c>
      <c r="K31" s="12">
        <f t="shared" si="10"/>
        <v>47</v>
      </c>
      <c r="L31" s="486">
        <v>47</v>
      </c>
      <c r="M31" s="486">
        <v>0</v>
      </c>
      <c r="N31" s="486">
        <v>9</v>
      </c>
      <c r="O31" s="486">
        <v>0</v>
      </c>
      <c r="P31" s="486">
        <v>0</v>
      </c>
      <c r="Q31" s="270">
        <f t="shared" si="3"/>
        <v>4</v>
      </c>
      <c r="R31" s="44"/>
      <c r="S31" s="17">
        <v>0</v>
      </c>
      <c r="T31" s="17">
        <f t="shared" si="4"/>
        <v>13</v>
      </c>
      <c r="U31" s="13">
        <f t="shared" si="2"/>
        <v>0.8392857142857143</v>
      </c>
      <c r="V31" s="41">
        <f t="shared" si="5"/>
        <v>60</v>
      </c>
      <c r="W31" s="83">
        <f t="shared" si="6"/>
        <v>60</v>
      </c>
      <c r="X31" s="82">
        <f t="shared" si="11"/>
        <v>0</v>
      </c>
    </row>
    <row r="32" spans="1:24" s="57" customFormat="1" ht="22.5" customHeight="1">
      <c r="A32" s="66">
        <v>4</v>
      </c>
      <c r="B32" s="60" t="s">
        <v>67</v>
      </c>
      <c r="C32" s="61">
        <f t="shared" si="12"/>
        <v>382</v>
      </c>
      <c r="D32" s="61">
        <f t="shared" si="7"/>
        <v>382</v>
      </c>
      <c r="E32" s="479">
        <f>SUM(E33:E37)</f>
        <v>45</v>
      </c>
      <c r="F32" s="479">
        <f>SUM(F33:F37)</f>
        <v>337</v>
      </c>
      <c r="G32" s="479">
        <f>SUM(G33:G37)</f>
        <v>4</v>
      </c>
      <c r="H32" s="479">
        <f>SUM(H33:H37)</f>
        <v>0</v>
      </c>
      <c r="I32" s="61">
        <f t="shared" si="8"/>
        <v>378</v>
      </c>
      <c r="J32" s="61">
        <f t="shared" si="9"/>
        <v>371</v>
      </c>
      <c r="K32" s="61">
        <f t="shared" si="10"/>
        <v>329</v>
      </c>
      <c r="L32" s="479">
        <f>SUM(L33:L37)</f>
        <v>317</v>
      </c>
      <c r="M32" s="479">
        <f>SUM(M33:M37)</f>
        <v>12</v>
      </c>
      <c r="N32" s="479">
        <f>SUM(N33:N37)</f>
        <v>41</v>
      </c>
      <c r="O32" s="479">
        <f>SUM(O33:O37)</f>
        <v>0</v>
      </c>
      <c r="P32" s="479">
        <f>SUM(P33:P37)</f>
        <v>1</v>
      </c>
      <c r="Q32" s="64">
        <f t="shared" si="3"/>
        <v>7</v>
      </c>
      <c r="R32" s="67"/>
      <c r="S32" s="45">
        <f>SUM(S33:S37)</f>
        <v>0</v>
      </c>
      <c r="T32" s="64">
        <f t="shared" si="4"/>
        <v>49</v>
      </c>
      <c r="U32" s="65">
        <f t="shared" si="2"/>
        <v>0.8867924528301887</v>
      </c>
      <c r="V32" s="91">
        <f t="shared" si="5"/>
        <v>378</v>
      </c>
      <c r="W32" s="82">
        <f t="shared" si="6"/>
        <v>378</v>
      </c>
      <c r="X32" s="82">
        <f t="shared" si="11"/>
        <v>0</v>
      </c>
    </row>
    <row r="33" spans="1:24" s="14" customFormat="1" ht="20.25" customHeight="1">
      <c r="A33" s="15">
        <v>4.1</v>
      </c>
      <c r="B33" s="16" t="s">
        <v>69</v>
      </c>
      <c r="C33" s="12">
        <f t="shared" si="12"/>
        <v>108</v>
      </c>
      <c r="D33" s="12">
        <f t="shared" si="7"/>
        <v>108</v>
      </c>
      <c r="E33" s="321">
        <f>'[5]04 Kim Bang'!E11</f>
        <v>16</v>
      </c>
      <c r="F33" s="486">
        <v>92</v>
      </c>
      <c r="G33" s="486">
        <v>0</v>
      </c>
      <c r="H33" s="486">
        <v>0</v>
      </c>
      <c r="I33" s="12">
        <f t="shared" si="8"/>
        <v>108</v>
      </c>
      <c r="J33" s="12">
        <f t="shared" si="9"/>
        <v>107</v>
      </c>
      <c r="K33" s="12">
        <f t="shared" si="10"/>
        <v>90</v>
      </c>
      <c r="L33" s="486">
        <v>85</v>
      </c>
      <c r="M33" s="486">
        <v>5</v>
      </c>
      <c r="N33" s="486">
        <v>16</v>
      </c>
      <c r="O33" s="486">
        <v>0</v>
      </c>
      <c r="P33" s="486">
        <v>1</v>
      </c>
      <c r="Q33" s="270">
        <f t="shared" si="3"/>
        <v>1</v>
      </c>
      <c r="R33" s="44"/>
      <c r="S33" s="17">
        <v>0</v>
      </c>
      <c r="T33" s="17">
        <f t="shared" si="4"/>
        <v>18</v>
      </c>
      <c r="U33" s="13">
        <f t="shared" si="2"/>
        <v>0.8411214953271028</v>
      </c>
      <c r="V33" s="41">
        <f t="shared" si="5"/>
        <v>108</v>
      </c>
      <c r="W33" s="83">
        <f t="shared" si="6"/>
        <v>108</v>
      </c>
      <c r="X33" s="82">
        <f t="shared" si="11"/>
        <v>0</v>
      </c>
    </row>
    <row r="34" spans="1:24" s="14" customFormat="1" ht="20.25" customHeight="1">
      <c r="A34" s="15">
        <v>4.2</v>
      </c>
      <c r="B34" s="16" t="s">
        <v>71</v>
      </c>
      <c r="C34" s="12">
        <f t="shared" si="12"/>
        <v>84</v>
      </c>
      <c r="D34" s="12">
        <f t="shared" si="7"/>
        <v>84</v>
      </c>
      <c r="E34" s="321">
        <f>'[5]04 Kim Bang'!E12</f>
        <v>4</v>
      </c>
      <c r="F34" s="486">
        <v>80</v>
      </c>
      <c r="G34" s="486">
        <v>2</v>
      </c>
      <c r="H34" s="486">
        <v>0</v>
      </c>
      <c r="I34" s="12">
        <f t="shared" si="8"/>
        <v>82</v>
      </c>
      <c r="J34" s="12">
        <f t="shared" si="9"/>
        <v>82</v>
      </c>
      <c r="K34" s="12">
        <f t="shared" si="10"/>
        <v>74</v>
      </c>
      <c r="L34" s="486">
        <v>73</v>
      </c>
      <c r="M34" s="486">
        <v>1</v>
      </c>
      <c r="N34" s="486">
        <v>8</v>
      </c>
      <c r="O34" s="486">
        <v>0</v>
      </c>
      <c r="P34" s="486">
        <v>0</v>
      </c>
      <c r="Q34" s="270">
        <f t="shared" si="3"/>
        <v>0</v>
      </c>
      <c r="R34" s="44"/>
      <c r="S34" s="17">
        <v>0</v>
      </c>
      <c r="T34" s="17">
        <f t="shared" si="4"/>
        <v>8</v>
      </c>
      <c r="U34" s="13">
        <f t="shared" si="2"/>
        <v>0.9024390243902439</v>
      </c>
      <c r="V34" s="41">
        <f t="shared" si="5"/>
        <v>82</v>
      </c>
      <c r="W34" s="83">
        <f t="shared" si="6"/>
        <v>82</v>
      </c>
      <c r="X34" s="82">
        <f t="shared" si="11"/>
        <v>0</v>
      </c>
    </row>
    <row r="35" spans="1:24" s="14" customFormat="1" ht="20.25" customHeight="1">
      <c r="A35" s="15">
        <v>4.3</v>
      </c>
      <c r="B35" s="16" t="s">
        <v>72</v>
      </c>
      <c r="C35" s="12">
        <f t="shared" si="12"/>
        <v>73</v>
      </c>
      <c r="D35" s="12">
        <f t="shared" si="7"/>
        <v>73</v>
      </c>
      <c r="E35" s="321">
        <f>'[5]04 Kim Bang'!E13</f>
        <v>11</v>
      </c>
      <c r="F35" s="486">
        <v>62</v>
      </c>
      <c r="G35" s="486">
        <v>0</v>
      </c>
      <c r="H35" s="486">
        <v>0</v>
      </c>
      <c r="I35" s="12">
        <f t="shared" si="8"/>
        <v>73</v>
      </c>
      <c r="J35" s="12">
        <f t="shared" si="9"/>
        <v>68</v>
      </c>
      <c r="K35" s="12">
        <f t="shared" si="10"/>
        <v>63</v>
      </c>
      <c r="L35" s="486">
        <v>60</v>
      </c>
      <c r="M35" s="486">
        <v>3</v>
      </c>
      <c r="N35" s="486">
        <v>5</v>
      </c>
      <c r="O35" s="486">
        <v>0</v>
      </c>
      <c r="P35" s="486">
        <v>0</v>
      </c>
      <c r="Q35" s="270">
        <f t="shared" si="3"/>
        <v>5</v>
      </c>
      <c r="R35" s="44"/>
      <c r="S35" s="17">
        <v>0</v>
      </c>
      <c r="T35" s="17">
        <f t="shared" si="4"/>
        <v>10</v>
      </c>
      <c r="U35" s="13">
        <f t="shared" si="2"/>
        <v>0.9264705882352942</v>
      </c>
      <c r="V35" s="41">
        <f t="shared" si="5"/>
        <v>73</v>
      </c>
      <c r="W35" s="83">
        <f t="shared" si="6"/>
        <v>73</v>
      </c>
      <c r="X35" s="82">
        <f t="shared" si="11"/>
        <v>0</v>
      </c>
    </row>
    <row r="36" spans="1:24" s="14" customFormat="1" ht="20.25" customHeight="1">
      <c r="A36" s="15">
        <v>4.4</v>
      </c>
      <c r="B36" s="16" t="s">
        <v>90</v>
      </c>
      <c r="C36" s="12">
        <f t="shared" si="12"/>
        <v>64</v>
      </c>
      <c r="D36" s="12">
        <f t="shared" si="7"/>
        <v>64</v>
      </c>
      <c r="E36" s="321">
        <f>'[5]04 Kim Bang'!E14</f>
        <v>14</v>
      </c>
      <c r="F36" s="486">
        <v>50</v>
      </c>
      <c r="G36" s="486">
        <v>1</v>
      </c>
      <c r="H36" s="486">
        <v>0</v>
      </c>
      <c r="I36" s="12">
        <f t="shared" si="8"/>
        <v>63</v>
      </c>
      <c r="J36" s="12">
        <f t="shared" si="9"/>
        <v>62</v>
      </c>
      <c r="K36" s="12">
        <f t="shared" si="10"/>
        <v>54</v>
      </c>
      <c r="L36" s="486">
        <v>51</v>
      </c>
      <c r="M36" s="486">
        <v>3</v>
      </c>
      <c r="N36" s="486">
        <v>8</v>
      </c>
      <c r="O36" s="486">
        <v>0</v>
      </c>
      <c r="P36" s="486">
        <v>0</v>
      </c>
      <c r="Q36" s="270">
        <f t="shared" si="3"/>
        <v>1</v>
      </c>
      <c r="R36" s="44"/>
      <c r="S36" s="17">
        <v>0</v>
      </c>
      <c r="T36" s="17">
        <f t="shared" si="4"/>
        <v>9</v>
      </c>
      <c r="U36" s="13">
        <f t="shared" si="2"/>
        <v>0.8709677419354839</v>
      </c>
      <c r="V36" s="41">
        <f t="shared" si="5"/>
        <v>63</v>
      </c>
      <c r="W36" s="83">
        <f t="shared" si="6"/>
        <v>63</v>
      </c>
      <c r="X36" s="82">
        <f t="shared" si="11"/>
        <v>0</v>
      </c>
    </row>
    <row r="37" spans="1:24" s="14" customFormat="1" ht="20.25" customHeight="1">
      <c r="A37" s="15">
        <v>4.5</v>
      </c>
      <c r="B37" s="16" t="s">
        <v>68</v>
      </c>
      <c r="C37" s="12">
        <f t="shared" si="12"/>
        <v>53</v>
      </c>
      <c r="D37" s="12">
        <f t="shared" si="7"/>
        <v>53</v>
      </c>
      <c r="E37" s="321">
        <f>'[5]04 Kim Bang'!E15</f>
        <v>0</v>
      </c>
      <c r="F37" s="486">
        <v>53</v>
      </c>
      <c r="G37" s="486">
        <v>1</v>
      </c>
      <c r="H37" s="486">
        <v>0</v>
      </c>
      <c r="I37" s="12">
        <f t="shared" si="8"/>
        <v>52</v>
      </c>
      <c r="J37" s="12">
        <f t="shared" si="9"/>
        <v>52</v>
      </c>
      <c r="K37" s="12">
        <f t="shared" si="10"/>
        <v>48</v>
      </c>
      <c r="L37" s="486">
        <v>48</v>
      </c>
      <c r="M37" s="486">
        <v>0</v>
      </c>
      <c r="N37" s="486">
        <v>4</v>
      </c>
      <c r="O37" s="486">
        <v>0</v>
      </c>
      <c r="P37" s="486">
        <v>0</v>
      </c>
      <c r="Q37" s="270">
        <f t="shared" si="3"/>
        <v>0</v>
      </c>
      <c r="R37" s="44"/>
      <c r="S37" s="17">
        <v>0</v>
      </c>
      <c r="T37" s="17">
        <f t="shared" si="4"/>
        <v>4</v>
      </c>
      <c r="U37" s="13">
        <f t="shared" si="2"/>
        <v>0.9230769230769231</v>
      </c>
      <c r="V37" s="41">
        <f t="shared" si="5"/>
        <v>52</v>
      </c>
      <c r="W37" s="83">
        <f t="shared" si="6"/>
        <v>52</v>
      </c>
      <c r="X37" s="82">
        <f t="shared" si="11"/>
        <v>0</v>
      </c>
    </row>
    <row r="38" spans="1:24" s="57" customFormat="1" ht="21" customHeight="1">
      <c r="A38" s="66">
        <v>5</v>
      </c>
      <c r="B38" s="60" t="s">
        <v>73</v>
      </c>
      <c r="C38" s="61">
        <f t="shared" si="12"/>
        <v>538</v>
      </c>
      <c r="D38" s="61">
        <f t="shared" si="7"/>
        <v>538</v>
      </c>
      <c r="E38" s="480">
        <f>SUM(E39:E42)</f>
        <v>176</v>
      </c>
      <c r="F38" s="479">
        <f>SUM(F39:F42)</f>
        <v>362</v>
      </c>
      <c r="G38" s="479">
        <f>SUM(G39:G42)</f>
        <v>7</v>
      </c>
      <c r="H38" s="479">
        <f>SUM(H39:H42)</f>
        <v>0</v>
      </c>
      <c r="I38" s="61">
        <f t="shared" si="8"/>
        <v>531</v>
      </c>
      <c r="J38" s="61">
        <f t="shared" si="9"/>
        <v>409</v>
      </c>
      <c r="K38" s="61">
        <f t="shared" si="10"/>
        <v>347</v>
      </c>
      <c r="L38" s="479">
        <f>SUM(L39:L42)</f>
        <v>325</v>
      </c>
      <c r="M38" s="479">
        <f>SUM(M39:M42)</f>
        <v>22</v>
      </c>
      <c r="N38" s="479">
        <f>SUM(N39:N42)</f>
        <v>62</v>
      </c>
      <c r="O38" s="479">
        <f>SUM(O39:O42)</f>
        <v>0</v>
      </c>
      <c r="P38" s="479">
        <f>SUM(P39:P42)</f>
        <v>0</v>
      </c>
      <c r="Q38" s="64">
        <f t="shared" si="3"/>
        <v>122</v>
      </c>
      <c r="R38" s="67"/>
      <c r="S38" s="45">
        <f>SUM(S39:S42)</f>
        <v>0</v>
      </c>
      <c r="T38" s="64">
        <f t="shared" si="4"/>
        <v>184</v>
      </c>
      <c r="U38" s="65">
        <f t="shared" si="2"/>
        <v>0.8484107579462102</v>
      </c>
      <c r="V38" s="91">
        <f t="shared" si="5"/>
        <v>531</v>
      </c>
      <c r="W38" s="82">
        <f t="shared" si="6"/>
        <v>531</v>
      </c>
      <c r="X38" s="82">
        <f t="shared" si="11"/>
        <v>0</v>
      </c>
    </row>
    <row r="39" spans="1:24" s="14" customFormat="1" ht="21" customHeight="1">
      <c r="A39" s="15">
        <v>5.1</v>
      </c>
      <c r="B39" s="16" t="s">
        <v>74</v>
      </c>
      <c r="C39" s="12">
        <f t="shared" si="12"/>
        <v>162</v>
      </c>
      <c r="D39" s="12">
        <f t="shared" si="7"/>
        <v>162</v>
      </c>
      <c r="E39" s="478">
        <f>'[5]04 Thanh Liem'!E11</f>
        <v>56</v>
      </c>
      <c r="F39" s="486">
        <v>106</v>
      </c>
      <c r="G39" s="486">
        <v>5</v>
      </c>
      <c r="H39" s="486">
        <v>0</v>
      </c>
      <c r="I39" s="12">
        <f t="shared" si="8"/>
        <v>157</v>
      </c>
      <c r="J39" s="12">
        <f t="shared" si="9"/>
        <v>114</v>
      </c>
      <c r="K39" s="12">
        <f t="shared" si="10"/>
        <v>97</v>
      </c>
      <c r="L39" s="486">
        <v>91</v>
      </c>
      <c r="M39" s="486">
        <v>6</v>
      </c>
      <c r="N39" s="486">
        <v>17</v>
      </c>
      <c r="O39" s="486">
        <v>0</v>
      </c>
      <c r="P39" s="486">
        <v>0</v>
      </c>
      <c r="Q39" s="270">
        <f t="shared" si="3"/>
        <v>43</v>
      </c>
      <c r="R39" s="44"/>
      <c r="S39" s="17">
        <v>0</v>
      </c>
      <c r="T39" s="45">
        <f t="shared" si="4"/>
        <v>60</v>
      </c>
      <c r="U39" s="13">
        <f t="shared" si="2"/>
        <v>0.8508771929824561</v>
      </c>
      <c r="V39" s="41">
        <f t="shared" si="5"/>
        <v>157</v>
      </c>
      <c r="W39" s="83">
        <f t="shared" si="6"/>
        <v>157</v>
      </c>
      <c r="X39" s="82">
        <f t="shared" si="11"/>
        <v>0</v>
      </c>
    </row>
    <row r="40" spans="1:24" s="14" customFormat="1" ht="21" customHeight="1">
      <c r="A40" s="15">
        <v>5.2</v>
      </c>
      <c r="B40" s="16" t="s">
        <v>75</v>
      </c>
      <c r="C40" s="12">
        <f>D40</f>
        <v>29</v>
      </c>
      <c r="D40" s="12">
        <f>F40+E40</f>
        <v>29</v>
      </c>
      <c r="E40" s="478">
        <f>'[5]04 Thanh Liem'!E12</f>
        <v>2</v>
      </c>
      <c r="F40" s="486">
        <v>27</v>
      </c>
      <c r="G40" s="486">
        <v>0</v>
      </c>
      <c r="H40" s="486">
        <v>0</v>
      </c>
      <c r="I40" s="12">
        <f>D40-G40-H40</f>
        <v>29</v>
      </c>
      <c r="J40" s="12">
        <f>L40+M40+N40+P40</f>
        <v>29</v>
      </c>
      <c r="K40" s="12">
        <f>M40+L40</f>
        <v>27</v>
      </c>
      <c r="L40" s="486">
        <v>26</v>
      </c>
      <c r="M40" s="486">
        <v>1</v>
      </c>
      <c r="N40" s="486">
        <v>2</v>
      </c>
      <c r="O40" s="486">
        <v>0</v>
      </c>
      <c r="P40" s="486">
        <v>0</v>
      </c>
      <c r="Q40" s="270">
        <f t="shared" si="3"/>
        <v>0</v>
      </c>
      <c r="R40" s="44"/>
      <c r="S40" s="17">
        <v>0</v>
      </c>
      <c r="T40" s="17">
        <f>N40+O40+P40+Q40+R40+S40</f>
        <v>2</v>
      </c>
      <c r="U40" s="13">
        <f>IF(J40&lt;&gt;0,K40/J40,"")</f>
        <v>0.9310344827586207</v>
      </c>
      <c r="V40" s="41">
        <f>IF(I40=C40-G40-H40,I40,"KT lai")</f>
        <v>29</v>
      </c>
      <c r="W40" s="83">
        <f>J40+Q40+S40</f>
        <v>29</v>
      </c>
      <c r="X40" s="82">
        <f t="shared" si="11"/>
        <v>0</v>
      </c>
    </row>
    <row r="41" spans="1:24" s="14" customFormat="1" ht="21" customHeight="1">
      <c r="A41" s="15">
        <v>5.3</v>
      </c>
      <c r="B41" s="16" t="s">
        <v>91</v>
      </c>
      <c r="C41" s="12">
        <f>D41</f>
        <v>164</v>
      </c>
      <c r="D41" s="12">
        <f t="shared" si="7"/>
        <v>164</v>
      </c>
      <c r="E41" s="478">
        <f>'[5]04 Thanh Liem'!E13</f>
        <v>58</v>
      </c>
      <c r="F41" s="486">
        <v>106</v>
      </c>
      <c r="G41" s="486">
        <v>1</v>
      </c>
      <c r="H41" s="486">
        <v>0</v>
      </c>
      <c r="I41" s="12">
        <f>D41-G41-H41</f>
        <v>163</v>
      </c>
      <c r="J41" s="12">
        <f>L41+M41+N41+P41</f>
        <v>126</v>
      </c>
      <c r="K41" s="12">
        <f>M41+L41</f>
        <v>106</v>
      </c>
      <c r="L41" s="486">
        <v>100</v>
      </c>
      <c r="M41" s="486">
        <v>6</v>
      </c>
      <c r="N41" s="486">
        <v>20</v>
      </c>
      <c r="O41" s="486">
        <v>0</v>
      </c>
      <c r="P41" s="486">
        <v>0</v>
      </c>
      <c r="Q41" s="270">
        <f t="shared" si="3"/>
        <v>37</v>
      </c>
      <c r="R41" s="44"/>
      <c r="S41" s="17">
        <v>0</v>
      </c>
      <c r="T41" s="17">
        <f>N41+O41+P41+Q41+R41+S41</f>
        <v>57</v>
      </c>
      <c r="U41" s="13">
        <f>IF(J41&lt;&gt;0,K41/J41,"")</f>
        <v>0.8412698412698413</v>
      </c>
      <c r="V41" s="41"/>
      <c r="W41" s="83"/>
      <c r="X41" s="82">
        <f t="shared" si="11"/>
        <v>0</v>
      </c>
    </row>
    <row r="42" spans="1:24" s="14" customFormat="1" ht="21" customHeight="1">
      <c r="A42" s="15">
        <v>5.4</v>
      </c>
      <c r="B42" s="16" t="s">
        <v>79</v>
      </c>
      <c r="C42" s="12">
        <f>D42</f>
        <v>183</v>
      </c>
      <c r="D42" s="12">
        <f t="shared" si="7"/>
        <v>183</v>
      </c>
      <c r="E42" s="478">
        <f>'[5]04 Thanh Liem'!E14</f>
        <v>60</v>
      </c>
      <c r="F42" s="486">
        <v>123</v>
      </c>
      <c r="G42" s="486">
        <v>1</v>
      </c>
      <c r="H42" s="486">
        <v>0</v>
      </c>
      <c r="I42" s="12">
        <f t="shared" si="8"/>
        <v>182</v>
      </c>
      <c r="J42" s="12">
        <f t="shared" si="9"/>
        <v>140</v>
      </c>
      <c r="K42" s="12">
        <f t="shared" si="10"/>
        <v>117</v>
      </c>
      <c r="L42" s="486">
        <v>108</v>
      </c>
      <c r="M42" s="486">
        <v>9</v>
      </c>
      <c r="N42" s="486">
        <v>23</v>
      </c>
      <c r="O42" s="486">
        <v>0</v>
      </c>
      <c r="P42" s="486">
        <v>0</v>
      </c>
      <c r="Q42" s="270">
        <f t="shared" si="3"/>
        <v>42</v>
      </c>
      <c r="R42" s="44"/>
      <c r="S42" s="17">
        <v>0</v>
      </c>
      <c r="T42" s="17">
        <f>N42+O42+P42+Q42+R42+S42</f>
        <v>65</v>
      </c>
      <c r="U42" s="13">
        <f>IF(J42&lt;&gt;0,K42/J42,"")</f>
        <v>0.8357142857142857</v>
      </c>
      <c r="V42" s="41">
        <f t="shared" si="5"/>
        <v>182</v>
      </c>
      <c r="W42" s="83">
        <f t="shared" si="6"/>
        <v>182</v>
      </c>
      <c r="X42" s="82">
        <f t="shared" si="11"/>
        <v>0</v>
      </c>
    </row>
    <row r="43" spans="1:24" s="57" customFormat="1" ht="24" customHeight="1">
      <c r="A43" s="66">
        <v>6</v>
      </c>
      <c r="B43" s="60" t="s">
        <v>76</v>
      </c>
      <c r="C43" s="61">
        <f t="shared" si="12"/>
        <v>841</v>
      </c>
      <c r="D43" s="61">
        <f t="shared" si="7"/>
        <v>841</v>
      </c>
      <c r="E43" s="479">
        <f>SUM(E44:E47)</f>
        <v>238</v>
      </c>
      <c r="F43" s="479">
        <f>SUM(F44:F47)</f>
        <v>603</v>
      </c>
      <c r="G43" s="479">
        <f>SUM(G44:G47)</f>
        <v>1</v>
      </c>
      <c r="H43" s="479">
        <f>SUM(H44:H47)</f>
        <v>0</v>
      </c>
      <c r="I43" s="61">
        <f t="shared" si="8"/>
        <v>840</v>
      </c>
      <c r="J43" s="61">
        <f t="shared" si="9"/>
        <v>742</v>
      </c>
      <c r="K43" s="61">
        <f t="shared" si="10"/>
        <v>627</v>
      </c>
      <c r="L43" s="479">
        <f>SUM(L44:L47)</f>
        <v>607</v>
      </c>
      <c r="M43" s="479">
        <f>SUM(M44:M47)</f>
        <v>20</v>
      </c>
      <c r="N43" s="479">
        <f>SUM(N44:N47)</f>
        <v>115</v>
      </c>
      <c r="O43" s="479">
        <f>SUM(O44:O47)</f>
        <v>0</v>
      </c>
      <c r="P43" s="479">
        <f>SUM(P44:P47)</f>
        <v>0</v>
      </c>
      <c r="Q43" s="64">
        <f t="shared" si="3"/>
        <v>98</v>
      </c>
      <c r="R43" s="67"/>
      <c r="S43" s="45">
        <f>SUM(S44:S47)</f>
        <v>0</v>
      </c>
      <c r="T43" s="64">
        <f t="shared" si="4"/>
        <v>213</v>
      </c>
      <c r="U43" s="65">
        <f t="shared" si="2"/>
        <v>0.8450134770889488</v>
      </c>
      <c r="V43" s="91">
        <f t="shared" si="5"/>
        <v>840</v>
      </c>
      <c r="W43" s="82">
        <f t="shared" si="6"/>
        <v>840</v>
      </c>
      <c r="X43" s="82">
        <f t="shared" si="11"/>
        <v>0</v>
      </c>
    </row>
    <row r="44" spans="1:24" s="14" customFormat="1" ht="21" customHeight="1">
      <c r="A44" s="15">
        <v>6.1</v>
      </c>
      <c r="B44" s="16" t="s">
        <v>78</v>
      </c>
      <c r="C44" s="12">
        <f t="shared" si="12"/>
        <v>263</v>
      </c>
      <c r="D44" s="12">
        <f t="shared" si="7"/>
        <v>263</v>
      </c>
      <c r="E44" s="478">
        <f>'[5]04 Phu Ly'!E11</f>
        <v>70</v>
      </c>
      <c r="F44" s="486">
        <v>193</v>
      </c>
      <c r="G44" s="486">
        <v>0</v>
      </c>
      <c r="H44" s="486">
        <v>0</v>
      </c>
      <c r="I44" s="12">
        <f t="shared" si="8"/>
        <v>263</v>
      </c>
      <c r="J44" s="12">
        <f t="shared" si="9"/>
        <v>230</v>
      </c>
      <c r="K44" s="12">
        <f t="shared" si="10"/>
        <v>193</v>
      </c>
      <c r="L44" s="486">
        <v>190</v>
      </c>
      <c r="M44" s="486">
        <v>3</v>
      </c>
      <c r="N44" s="486">
        <v>37</v>
      </c>
      <c r="O44" s="486">
        <v>0</v>
      </c>
      <c r="P44" s="486">
        <v>0</v>
      </c>
      <c r="Q44" s="270">
        <f t="shared" si="3"/>
        <v>33</v>
      </c>
      <c r="R44" s="44"/>
      <c r="S44" s="17">
        <v>0</v>
      </c>
      <c r="T44" s="17">
        <f t="shared" si="4"/>
        <v>70</v>
      </c>
      <c r="U44" s="13">
        <f t="shared" si="2"/>
        <v>0.8391304347826087</v>
      </c>
      <c r="V44" s="41">
        <f t="shared" si="5"/>
        <v>263</v>
      </c>
      <c r="W44" s="83">
        <f t="shared" si="6"/>
        <v>263</v>
      </c>
      <c r="X44" s="82">
        <f t="shared" si="11"/>
        <v>0</v>
      </c>
    </row>
    <row r="45" spans="1:24" s="14" customFormat="1" ht="21" customHeight="1">
      <c r="A45" s="15">
        <v>6.3</v>
      </c>
      <c r="B45" s="16" t="s">
        <v>81</v>
      </c>
      <c r="C45" s="12">
        <f t="shared" si="12"/>
        <v>257</v>
      </c>
      <c r="D45" s="12">
        <f t="shared" si="7"/>
        <v>257</v>
      </c>
      <c r="E45" s="478">
        <f>'[5]04 Phu Ly'!E12</f>
        <v>77</v>
      </c>
      <c r="F45" s="486">
        <v>180</v>
      </c>
      <c r="G45" s="486">
        <v>0</v>
      </c>
      <c r="H45" s="486">
        <v>0</v>
      </c>
      <c r="I45" s="12">
        <f t="shared" si="8"/>
        <v>257</v>
      </c>
      <c r="J45" s="12">
        <f t="shared" si="9"/>
        <v>232</v>
      </c>
      <c r="K45" s="12">
        <f t="shared" si="10"/>
        <v>194</v>
      </c>
      <c r="L45" s="486">
        <v>192</v>
      </c>
      <c r="M45" s="486">
        <v>2</v>
      </c>
      <c r="N45" s="486">
        <v>38</v>
      </c>
      <c r="O45" s="486">
        <v>0</v>
      </c>
      <c r="P45" s="486">
        <v>0</v>
      </c>
      <c r="Q45" s="270">
        <f t="shared" si="3"/>
        <v>25</v>
      </c>
      <c r="R45" s="44"/>
      <c r="S45" s="17">
        <v>0</v>
      </c>
      <c r="T45" s="17">
        <f t="shared" si="4"/>
        <v>63</v>
      </c>
      <c r="U45" s="13">
        <f t="shared" si="2"/>
        <v>0.8362068965517241</v>
      </c>
      <c r="V45" s="41">
        <f t="shared" si="5"/>
        <v>257</v>
      </c>
      <c r="W45" s="83">
        <f t="shared" si="6"/>
        <v>257</v>
      </c>
      <c r="X45" s="82">
        <f t="shared" si="11"/>
        <v>0</v>
      </c>
    </row>
    <row r="46" spans="1:24" s="14" customFormat="1" ht="21" customHeight="1">
      <c r="A46" s="15">
        <v>6.4</v>
      </c>
      <c r="B46" s="16" t="s">
        <v>82</v>
      </c>
      <c r="C46" s="12">
        <f t="shared" si="12"/>
        <v>304</v>
      </c>
      <c r="D46" s="12">
        <f t="shared" si="7"/>
        <v>304</v>
      </c>
      <c r="E46" s="478">
        <f>'[5]04 Phu Ly'!E13</f>
        <v>89</v>
      </c>
      <c r="F46" s="486">
        <v>215</v>
      </c>
      <c r="G46" s="486">
        <v>0</v>
      </c>
      <c r="H46" s="486">
        <v>0</v>
      </c>
      <c r="I46" s="12">
        <f t="shared" si="8"/>
        <v>304</v>
      </c>
      <c r="J46" s="12">
        <f t="shared" si="9"/>
        <v>264</v>
      </c>
      <c r="K46" s="12">
        <f t="shared" si="10"/>
        <v>224</v>
      </c>
      <c r="L46" s="486">
        <v>209</v>
      </c>
      <c r="M46" s="486">
        <v>15</v>
      </c>
      <c r="N46" s="486">
        <v>40</v>
      </c>
      <c r="O46" s="486">
        <v>0</v>
      </c>
      <c r="P46" s="486">
        <v>0</v>
      </c>
      <c r="Q46" s="270">
        <f t="shared" si="3"/>
        <v>40</v>
      </c>
      <c r="R46" s="44"/>
      <c r="S46" s="17">
        <v>0</v>
      </c>
      <c r="T46" s="17">
        <f t="shared" si="4"/>
        <v>80</v>
      </c>
      <c r="U46" s="13">
        <f t="shared" si="2"/>
        <v>0.8484848484848485</v>
      </c>
      <c r="V46" s="41">
        <f t="shared" si="5"/>
        <v>304</v>
      </c>
      <c r="W46" s="83">
        <f t="shared" si="6"/>
        <v>304</v>
      </c>
      <c r="X46" s="82">
        <f t="shared" si="11"/>
        <v>0</v>
      </c>
    </row>
    <row r="47" spans="1:24" s="14" customFormat="1" ht="21" customHeight="1">
      <c r="A47" s="15">
        <v>6.5</v>
      </c>
      <c r="B47" s="16" t="s">
        <v>58</v>
      </c>
      <c r="C47" s="12">
        <f t="shared" si="12"/>
        <v>17</v>
      </c>
      <c r="D47" s="12">
        <f t="shared" si="7"/>
        <v>17</v>
      </c>
      <c r="E47" s="478">
        <f>'[5]04 Phu Ly'!E14</f>
        <v>2</v>
      </c>
      <c r="F47" s="486">
        <v>15</v>
      </c>
      <c r="G47" s="486">
        <v>1</v>
      </c>
      <c r="H47" s="486">
        <v>0</v>
      </c>
      <c r="I47" s="12">
        <f t="shared" si="8"/>
        <v>16</v>
      </c>
      <c r="J47" s="12">
        <f t="shared" si="9"/>
        <v>16</v>
      </c>
      <c r="K47" s="12">
        <f t="shared" si="10"/>
        <v>16</v>
      </c>
      <c r="L47" s="486">
        <v>16</v>
      </c>
      <c r="M47" s="486">
        <v>0</v>
      </c>
      <c r="N47" s="486">
        <v>0</v>
      </c>
      <c r="O47" s="486">
        <v>0</v>
      </c>
      <c r="P47" s="486">
        <v>0</v>
      </c>
      <c r="Q47" s="270">
        <f t="shared" si="3"/>
        <v>0</v>
      </c>
      <c r="R47" s="44"/>
      <c r="S47" s="17">
        <v>0</v>
      </c>
      <c r="T47" s="17">
        <f t="shared" si="4"/>
        <v>0</v>
      </c>
      <c r="U47" s="13">
        <f t="shared" si="2"/>
        <v>1</v>
      </c>
      <c r="V47" s="41">
        <f t="shared" si="5"/>
        <v>16</v>
      </c>
      <c r="W47" s="83">
        <f t="shared" si="6"/>
        <v>16</v>
      </c>
      <c r="X47" s="82">
        <f t="shared" si="11"/>
        <v>0</v>
      </c>
    </row>
    <row r="48" spans="1:24" s="20" customFormat="1" ht="18" customHeight="1">
      <c r="A48" s="573"/>
      <c r="B48" s="574"/>
      <c r="C48" s="574"/>
      <c r="D48" s="574"/>
      <c r="E48" s="574"/>
      <c r="F48" s="18"/>
      <c r="G48" s="18"/>
      <c r="H48" s="18"/>
      <c r="I48" s="19"/>
      <c r="J48" s="19"/>
      <c r="K48" s="19"/>
      <c r="L48" s="95"/>
      <c r="M48" s="95"/>
      <c r="N48" s="597" t="str">
        <f>TT!C4</f>
        <v>Hà Nam, ngày 30 tháng 9 năm 2021</v>
      </c>
      <c r="O48" s="598"/>
      <c r="P48" s="598"/>
      <c r="Q48" s="598"/>
      <c r="R48" s="598"/>
      <c r="S48" s="598"/>
      <c r="T48" s="598"/>
      <c r="U48" s="598"/>
      <c r="V48" s="81"/>
      <c r="W48" s="81"/>
      <c r="X48" s="81"/>
    </row>
    <row r="49" spans="1:21" ht="15.75" customHeight="1">
      <c r="A49" s="599" t="s">
        <v>83</v>
      </c>
      <c r="B49" s="600"/>
      <c r="C49" s="600"/>
      <c r="D49" s="600"/>
      <c r="E49" s="600"/>
      <c r="F49" s="21"/>
      <c r="G49" s="21"/>
      <c r="H49" s="21"/>
      <c r="I49" s="22"/>
      <c r="J49" s="22"/>
      <c r="K49" s="22"/>
      <c r="L49" s="87"/>
      <c r="M49" s="87"/>
      <c r="N49" s="601" t="str">
        <f>TT!C5</f>
        <v>PHÓ CỤC TRƯỞNG</v>
      </c>
      <c r="O49" s="601"/>
      <c r="P49" s="601"/>
      <c r="Q49" s="601"/>
      <c r="R49" s="601"/>
      <c r="S49" s="601"/>
      <c r="T49" s="601"/>
      <c r="U49" s="601"/>
    </row>
    <row r="50" spans="1:21" ht="57.75" customHeight="1">
      <c r="A50" s="23"/>
      <c r="B50" s="21"/>
      <c r="C50" s="23"/>
      <c r="D50" s="23"/>
      <c r="E50" s="75"/>
      <c r="F50" s="24"/>
      <c r="G50" s="24"/>
      <c r="H50" s="24"/>
      <c r="I50" s="22"/>
      <c r="J50" s="22"/>
      <c r="K50" s="22"/>
      <c r="L50" s="87"/>
      <c r="M50" s="87"/>
      <c r="N50" s="87"/>
      <c r="O50" s="87"/>
      <c r="P50" s="88"/>
      <c r="Q50" s="70"/>
      <c r="R50" s="24"/>
      <c r="S50" s="22"/>
      <c r="T50" s="26"/>
      <c r="U50" s="26"/>
    </row>
    <row r="51" spans="1:21" ht="15.75" customHeight="1">
      <c r="A51" s="602" t="str">
        <f>'[1]TT'!C6</f>
        <v>TRẦN ĐỨC TOẢN</v>
      </c>
      <c r="B51" s="602"/>
      <c r="C51" s="602"/>
      <c r="D51" s="602"/>
      <c r="E51" s="602"/>
      <c r="F51" s="27" t="s">
        <v>45</v>
      </c>
      <c r="G51" s="27"/>
      <c r="H51" s="27"/>
      <c r="I51" s="27"/>
      <c r="J51" s="27"/>
      <c r="K51" s="27"/>
      <c r="L51" s="96"/>
      <c r="M51" s="96"/>
      <c r="N51" s="603" t="str">
        <f>TT!C3</f>
        <v>Vũ Ngọc Phương</v>
      </c>
      <c r="O51" s="603"/>
      <c r="P51" s="603"/>
      <c r="Q51" s="603"/>
      <c r="R51" s="603"/>
      <c r="S51" s="603"/>
      <c r="T51" s="603"/>
      <c r="U51" s="603"/>
    </row>
    <row r="52" spans="1:21" ht="15.75">
      <c r="A52" s="27"/>
      <c r="B52" s="27"/>
      <c r="C52" s="27"/>
      <c r="D52" s="27"/>
      <c r="E52" s="76"/>
      <c r="F52" s="27"/>
      <c r="G52" s="27"/>
      <c r="H52" s="27"/>
      <c r="I52" s="27"/>
      <c r="J52" s="27"/>
      <c r="K52" s="27"/>
      <c r="L52" s="96"/>
      <c r="M52" s="96"/>
      <c r="N52" s="89"/>
      <c r="O52" s="89"/>
      <c r="P52" s="89"/>
      <c r="Q52" s="71"/>
      <c r="R52" s="28"/>
      <c r="S52" s="28"/>
      <c r="T52" s="28"/>
      <c r="U52" s="28"/>
    </row>
  </sheetData>
  <sheetProtection formatCells="0" formatColumns="0" formatRows="0" insertRows="0" deleteRows="0"/>
  <mergeCells count="35">
    <mergeCell ref="A51:E51"/>
    <mergeCell ref="N51:U51"/>
    <mergeCell ref="A8:B8"/>
    <mergeCell ref="A9:B9"/>
    <mergeCell ref="A48:E48"/>
    <mergeCell ref="N48:U48"/>
    <mergeCell ref="A49:E49"/>
    <mergeCell ref="N49:U49"/>
    <mergeCell ref="R4:R7"/>
    <mergeCell ref="S4:S7"/>
    <mergeCell ref="K5:K7"/>
    <mergeCell ref="L5:M6"/>
    <mergeCell ref="N5:N7"/>
    <mergeCell ref="O5:O7"/>
    <mergeCell ref="P5:P7"/>
    <mergeCell ref="H3:H7"/>
    <mergeCell ref="I3:I7"/>
    <mergeCell ref="J3:S3"/>
    <mergeCell ref="T3:T7"/>
    <mergeCell ref="U3:U7"/>
    <mergeCell ref="E4:E7"/>
    <mergeCell ref="F4:F7"/>
    <mergeCell ref="J4:J7"/>
    <mergeCell ref="K4:P4"/>
    <mergeCell ref="Q4:Q7"/>
    <mergeCell ref="A1:D1"/>
    <mergeCell ref="E1:O1"/>
    <mergeCell ref="P1:U1"/>
    <mergeCell ref="P2:U2"/>
    <mergeCell ref="A3:A7"/>
    <mergeCell ref="B3:B7"/>
    <mergeCell ref="C3:C7"/>
    <mergeCell ref="D3:D7"/>
    <mergeCell ref="E3:F3"/>
    <mergeCell ref="G3:G7"/>
  </mergeCells>
  <printOptions/>
  <pageMargins left="0.393700787401575" right="0.393700787401575" top="0.39" bottom="0.4" header="0.31496062992126" footer="0.31496062992126"/>
  <pageSetup horizontalDpi="600" verticalDpi="600" orientation="landscape" paperSize="9" scale="82" r:id="rId2"/>
  <drawing r:id="rId1"/>
</worksheet>
</file>

<file path=xl/worksheets/sheet8.xml><?xml version="1.0" encoding="utf-8"?>
<worksheet xmlns="http://schemas.openxmlformats.org/spreadsheetml/2006/main" xmlns:r="http://schemas.openxmlformats.org/officeDocument/2006/relationships">
  <sheetPr>
    <tabColor rgb="FFFF0000"/>
  </sheetPr>
  <dimension ref="A1:Y51"/>
  <sheetViews>
    <sheetView view="pageBreakPreview" zoomScale="85" zoomScaleSheetLayoutView="85" zoomScalePageLayoutView="0" workbookViewId="0" topLeftCell="E1">
      <selection activeCell="J41" sqref="J41"/>
    </sheetView>
  </sheetViews>
  <sheetFormatPr defaultColWidth="9.00390625" defaultRowHeight="15.75"/>
  <cols>
    <col min="1" max="1" width="3.50390625" style="1" customWidth="1"/>
    <col min="2" max="2" width="17.75390625" style="1" customWidth="1"/>
    <col min="3" max="3" width="11.75390625" style="1" customWidth="1"/>
    <col min="4" max="4" width="11.50390625" style="1" customWidth="1"/>
    <col min="5" max="5" width="10.50390625" style="1" customWidth="1"/>
    <col min="6" max="6" width="8.875" style="1" customWidth="1"/>
    <col min="7" max="7" width="5.875" style="1" customWidth="1"/>
    <col min="8" max="8" width="12.125" style="1" customWidth="1"/>
    <col min="9" max="9" width="10.875" style="1" customWidth="1"/>
    <col min="10" max="10" width="9.625" style="1" customWidth="1"/>
    <col min="11" max="11" width="10.125" style="1" customWidth="1"/>
    <col min="12" max="12" width="8.875" style="1" customWidth="1"/>
    <col min="13" max="13" width="8.125" style="30" customWidth="1"/>
    <col min="14" max="14" width="10.875" style="30" customWidth="1"/>
    <col min="15" max="15" width="6.75390625" style="30" customWidth="1"/>
    <col min="16" max="16" width="8.50390625" style="30" customWidth="1"/>
    <col min="17" max="17" width="11.25390625" style="30" customWidth="1"/>
    <col min="18" max="18" width="6.00390625" style="30" customWidth="1"/>
    <col min="19" max="19" width="11.125" style="30" customWidth="1"/>
    <col min="20" max="20" width="10.50390625" style="30" customWidth="1"/>
    <col min="21" max="21" width="7.25390625" style="30" customWidth="1"/>
    <col min="22" max="22" width="15.75390625" style="77" hidden="1" customWidth="1"/>
    <col min="23" max="23" width="14.875" style="38" hidden="1" customWidth="1"/>
    <col min="24" max="24" width="13.00390625" style="38" customWidth="1"/>
    <col min="25" max="25" width="15.125" style="38" customWidth="1"/>
    <col min="26" max="16384" width="9.00390625" style="1" customWidth="1"/>
  </cols>
  <sheetData>
    <row r="1" spans="1:21" ht="69" customHeight="1">
      <c r="A1" s="626" t="s">
        <v>84</v>
      </c>
      <c r="B1" s="626"/>
      <c r="C1" s="626"/>
      <c r="D1" s="626"/>
      <c r="E1" s="627" t="s">
        <v>364</v>
      </c>
      <c r="F1" s="627"/>
      <c r="G1" s="627"/>
      <c r="H1" s="627"/>
      <c r="I1" s="627"/>
      <c r="J1" s="627"/>
      <c r="K1" s="627"/>
      <c r="L1" s="627"/>
      <c r="M1" s="627"/>
      <c r="N1" s="627"/>
      <c r="O1" s="627"/>
      <c r="P1" s="628" t="str">
        <f>'[1]TT'!C2</f>
        <v>Đơn vị  báo cáo: 
Đơn vị nhận báo cáo: </v>
      </c>
      <c r="Q1" s="628"/>
      <c r="R1" s="628"/>
      <c r="S1" s="628"/>
      <c r="T1" s="628"/>
      <c r="U1" s="628"/>
    </row>
    <row r="2" spans="1:21" ht="17.25" customHeight="1">
      <c r="A2" s="2"/>
      <c r="B2" s="5"/>
      <c r="C2" s="31"/>
      <c r="D2" s="31"/>
      <c r="E2" s="31"/>
      <c r="F2" s="5"/>
      <c r="G2" s="5"/>
      <c r="H2" s="32"/>
      <c r="I2" s="33">
        <f>COUNTBLANK(D10:U47)</f>
        <v>1</v>
      </c>
      <c r="J2" s="7">
        <f>COUNTA(D10:U47)</f>
        <v>683</v>
      </c>
      <c r="K2" s="7">
        <f>I2+J2</f>
        <v>684</v>
      </c>
      <c r="L2" s="7"/>
      <c r="M2" s="34"/>
      <c r="N2" s="8"/>
      <c r="O2" s="8"/>
      <c r="P2" s="587" t="s">
        <v>85</v>
      </c>
      <c r="Q2" s="587"/>
      <c r="R2" s="587"/>
      <c r="S2" s="587"/>
      <c r="T2" s="587"/>
      <c r="U2" s="587"/>
    </row>
    <row r="3" spans="1:25" s="9" customFormat="1" ht="15.75" customHeight="1">
      <c r="A3" s="629" t="s">
        <v>2</v>
      </c>
      <c r="B3" s="629" t="s">
        <v>3</v>
      </c>
      <c r="C3" s="632" t="s">
        <v>5</v>
      </c>
      <c r="D3" s="633" t="s">
        <v>6</v>
      </c>
      <c r="E3" s="633"/>
      <c r="F3" s="634" t="s">
        <v>7</v>
      </c>
      <c r="G3" s="635" t="s">
        <v>86</v>
      </c>
      <c r="H3" s="634" t="s">
        <v>9</v>
      </c>
      <c r="I3" s="571" t="s">
        <v>6</v>
      </c>
      <c r="J3" s="572"/>
      <c r="K3" s="572"/>
      <c r="L3" s="572"/>
      <c r="M3" s="572"/>
      <c r="N3" s="572"/>
      <c r="O3" s="572"/>
      <c r="P3" s="572"/>
      <c r="Q3" s="572"/>
      <c r="R3" s="572"/>
      <c r="S3" s="572"/>
      <c r="T3" s="636" t="s">
        <v>10</v>
      </c>
      <c r="U3" s="639" t="s">
        <v>11</v>
      </c>
      <c r="V3" s="78"/>
      <c r="W3" s="39"/>
      <c r="X3" s="39"/>
      <c r="Y3" s="39"/>
    </row>
    <row r="4" spans="1:25" s="10" customFormat="1" ht="15.75" customHeight="1">
      <c r="A4" s="630"/>
      <c r="B4" s="630"/>
      <c r="C4" s="632"/>
      <c r="D4" s="633" t="s">
        <v>12</v>
      </c>
      <c r="E4" s="633" t="s">
        <v>13</v>
      </c>
      <c r="F4" s="634"/>
      <c r="G4" s="635"/>
      <c r="H4" s="634"/>
      <c r="I4" s="634" t="s">
        <v>14</v>
      </c>
      <c r="J4" s="633" t="s">
        <v>6</v>
      </c>
      <c r="K4" s="633"/>
      <c r="L4" s="633"/>
      <c r="M4" s="633"/>
      <c r="N4" s="633"/>
      <c r="O4" s="633"/>
      <c r="P4" s="633"/>
      <c r="Q4" s="635" t="s">
        <v>15</v>
      </c>
      <c r="R4" s="634" t="s">
        <v>16</v>
      </c>
      <c r="S4" s="641" t="s">
        <v>17</v>
      </c>
      <c r="T4" s="637"/>
      <c r="U4" s="640"/>
      <c r="V4" s="79"/>
      <c r="W4" s="40"/>
      <c r="X4" s="40"/>
      <c r="Y4" s="40"/>
    </row>
    <row r="5" spans="1:25" s="9" customFormat="1" ht="15.75" customHeight="1">
      <c r="A5" s="630"/>
      <c r="B5" s="630"/>
      <c r="C5" s="632"/>
      <c r="D5" s="633"/>
      <c r="E5" s="633"/>
      <c r="F5" s="634"/>
      <c r="G5" s="635"/>
      <c r="H5" s="634"/>
      <c r="I5" s="634"/>
      <c r="J5" s="634" t="s">
        <v>18</v>
      </c>
      <c r="K5" s="633" t="s">
        <v>6</v>
      </c>
      <c r="L5" s="633"/>
      <c r="M5" s="633"/>
      <c r="N5" s="634" t="s">
        <v>19</v>
      </c>
      <c r="O5" s="634" t="s">
        <v>20</v>
      </c>
      <c r="P5" s="634" t="s">
        <v>21</v>
      </c>
      <c r="Q5" s="635"/>
      <c r="R5" s="634"/>
      <c r="S5" s="641"/>
      <c r="T5" s="637"/>
      <c r="U5" s="640"/>
      <c r="V5" s="78"/>
      <c r="W5" s="39"/>
      <c r="X5" s="39"/>
      <c r="Y5" s="39"/>
    </row>
    <row r="6" spans="1:25" s="9" customFormat="1" ht="15.75" customHeight="1">
      <c r="A6" s="630"/>
      <c r="B6" s="630"/>
      <c r="C6" s="632"/>
      <c r="D6" s="633"/>
      <c r="E6" s="633"/>
      <c r="F6" s="634"/>
      <c r="G6" s="635"/>
      <c r="H6" s="634"/>
      <c r="I6" s="634"/>
      <c r="J6" s="634"/>
      <c r="K6" s="633"/>
      <c r="L6" s="633"/>
      <c r="M6" s="633"/>
      <c r="N6" s="634"/>
      <c r="O6" s="634"/>
      <c r="P6" s="634"/>
      <c r="Q6" s="635"/>
      <c r="R6" s="634"/>
      <c r="S6" s="641"/>
      <c r="T6" s="637"/>
      <c r="U6" s="640"/>
      <c r="V6" s="78"/>
      <c r="W6" s="39"/>
      <c r="X6" s="39"/>
      <c r="Y6" s="39"/>
    </row>
    <row r="7" spans="1:25" s="9" customFormat="1" ht="69" customHeight="1">
      <c r="A7" s="631"/>
      <c r="B7" s="631"/>
      <c r="C7" s="632"/>
      <c r="D7" s="633"/>
      <c r="E7" s="633"/>
      <c r="F7" s="634"/>
      <c r="G7" s="635"/>
      <c r="H7" s="634"/>
      <c r="I7" s="634"/>
      <c r="J7" s="634"/>
      <c r="K7" s="37" t="s">
        <v>22</v>
      </c>
      <c r="L7" s="37" t="s">
        <v>23</v>
      </c>
      <c r="M7" s="37" t="s">
        <v>87</v>
      </c>
      <c r="N7" s="634"/>
      <c r="O7" s="634"/>
      <c r="P7" s="634"/>
      <c r="Q7" s="635"/>
      <c r="R7" s="634"/>
      <c r="S7" s="641"/>
      <c r="T7" s="638"/>
      <c r="U7" s="640"/>
      <c r="V7" s="78"/>
      <c r="W7" s="42"/>
      <c r="X7" s="39"/>
      <c r="Y7" s="39"/>
    </row>
    <row r="8" spans="1:21" ht="14.25" customHeight="1">
      <c r="A8" s="624" t="s">
        <v>24</v>
      </c>
      <c r="B8" s="625"/>
      <c r="C8" s="11" t="s">
        <v>25</v>
      </c>
      <c r="D8" s="11" t="s">
        <v>26</v>
      </c>
      <c r="E8" s="11" t="s">
        <v>27</v>
      </c>
      <c r="F8" s="11" t="s">
        <v>28</v>
      </c>
      <c r="G8" s="11" t="s">
        <v>29</v>
      </c>
      <c r="H8" s="11" t="s">
        <v>30</v>
      </c>
      <c r="I8" s="11" t="s">
        <v>31</v>
      </c>
      <c r="J8" s="11" t="s">
        <v>32</v>
      </c>
      <c r="K8" s="11" t="s">
        <v>33</v>
      </c>
      <c r="L8" s="11" t="s">
        <v>34</v>
      </c>
      <c r="M8" s="11" t="s">
        <v>35</v>
      </c>
      <c r="N8" s="11" t="s">
        <v>36</v>
      </c>
      <c r="O8" s="11" t="s">
        <v>37</v>
      </c>
      <c r="P8" s="11" t="s">
        <v>38</v>
      </c>
      <c r="Q8" s="11" t="s">
        <v>39</v>
      </c>
      <c r="R8" s="11" t="s">
        <v>40</v>
      </c>
      <c r="S8" s="11" t="s">
        <v>41</v>
      </c>
      <c r="T8" s="11" t="s">
        <v>42</v>
      </c>
      <c r="U8" s="11" t="s">
        <v>43</v>
      </c>
    </row>
    <row r="9" spans="1:25" ht="23.25" customHeight="1">
      <c r="A9" s="624" t="s">
        <v>88</v>
      </c>
      <c r="B9" s="625"/>
      <c r="C9" s="49">
        <f>D9+E9</f>
        <v>1036145142</v>
      </c>
      <c r="D9" s="50">
        <f>D10+D16</f>
        <v>783222594</v>
      </c>
      <c r="E9" s="50">
        <f aca="true" t="shared" si="0" ref="E9:T9">E10+E16</f>
        <v>252922548</v>
      </c>
      <c r="F9" s="50">
        <f t="shared" si="0"/>
        <v>5958153</v>
      </c>
      <c r="G9" s="50">
        <f t="shared" si="0"/>
        <v>0</v>
      </c>
      <c r="H9" s="50">
        <f t="shared" si="0"/>
        <v>1030186989</v>
      </c>
      <c r="I9" s="50">
        <f t="shared" si="0"/>
        <v>155835495</v>
      </c>
      <c r="J9" s="50">
        <f t="shared" si="0"/>
        <v>69030978</v>
      </c>
      <c r="K9" s="50">
        <f t="shared" si="0"/>
        <v>59451488</v>
      </c>
      <c r="L9" s="50">
        <f t="shared" si="0"/>
        <v>9461272</v>
      </c>
      <c r="M9" s="50">
        <f t="shared" si="0"/>
        <v>118218</v>
      </c>
      <c r="N9" s="50">
        <f>N10+N16</f>
        <v>86597721</v>
      </c>
      <c r="O9" s="50">
        <f t="shared" si="0"/>
        <v>0</v>
      </c>
      <c r="P9" s="50">
        <f t="shared" si="0"/>
        <v>206796</v>
      </c>
      <c r="Q9" s="50">
        <f>Q10+Q16</f>
        <v>243342080</v>
      </c>
      <c r="R9" s="50">
        <f t="shared" si="0"/>
        <v>0</v>
      </c>
      <c r="S9" s="50">
        <f t="shared" si="0"/>
        <v>631009414</v>
      </c>
      <c r="T9" s="50">
        <f t="shared" si="0"/>
        <v>961156011</v>
      </c>
      <c r="U9" s="51">
        <f aca="true" t="shared" si="1" ref="U9:U47">IF(I9&lt;&gt;0,J9/I9,"")</f>
        <v>0.4429733931926099</v>
      </c>
      <c r="V9" s="80">
        <f>IF(H9=C9-F9-G9,H9,"KT lai")</f>
        <v>1030186989</v>
      </c>
      <c r="W9" s="82">
        <f>I9+Q9+R9+S9</f>
        <v>1030186989</v>
      </c>
      <c r="X9" s="82">
        <f>V9-W9</f>
        <v>0</v>
      </c>
      <c r="Y9" s="188"/>
    </row>
    <row r="10" spans="1:25" s="57" customFormat="1" ht="24" customHeight="1">
      <c r="A10" s="58" t="s">
        <v>46</v>
      </c>
      <c r="B10" s="53" t="s">
        <v>89</v>
      </c>
      <c r="C10" s="54">
        <f aca="true" t="shared" si="2" ref="C10:C47">D10+E10</f>
        <v>670934934</v>
      </c>
      <c r="D10" s="55">
        <f>SUM(D11:D15)</f>
        <v>644798711</v>
      </c>
      <c r="E10" s="55">
        <f>SUM(E11:E15)</f>
        <v>26136223</v>
      </c>
      <c r="F10" s="55">
        <f>SUM(F11:F15)</f>
        <v>1017985</v>
      </c>
      <c r="G10" s="55">
        <f>SUM(G11:G15)</f>
        <v>0</v>
      </c>
      <c r="H10" s="55">
        <f aca="true" t="shared" si="3" ref="H10:T10">SUM(H11:H15)</f>
        <v>669916949</v>
      </c>
      <c r="I10" s="55">
        <f t="shared" si="3"/>
        <v>25448766</v>
      </c>
      <c r="J10" s="55">
        <f t="shared" si="3"/>
        <v>12011813</v>
      </c>
      <c r="K10" s="55">
        <f t="shared" si="3"/>
        <v>11868634</v>
      </c>
      <c r="L10" s="55">
        <f t="shared" si="3"/>
        <v>143179</v>
      </c>
      <c r="M10" s="55">
        <f t="shared" si="3"/>
        <v>0</v>
      </c>
      <c r="N10" s="55">
        <f t="shared" si="3"/>
        <v>13436953</v>
      </c>
      <c r="O10" s="55">
        <f t="shared" si="3"/>
        <v>0</v>
      </c>
      <c r="P10" s="55">
        <f t="shared" si="3"/>
        <v>0</v>
      </c>
      <c r="Q10" s="55">
        <f t="shared" si="3"/>
        <v>13664557</v>
      </c>
      <c r="R10" s="55">
        <f t="shared" si="3"/>
        <v>0</v>
      </c>
      <c r="S10" s="55">
        <f t="shared" si="3"/>
        <v>630803626</v>
      </c>
      <c r="T10" s="55">
        <f t="shared" si="3"/>
        <v>657905136</v>
      </c>
      <c r="U10" s="56">
        <f t="shared" si="1"/>
        <v>0.47199982113081634</v>
      </c>
      <c r="V10" s="80">
        <f>IF(H10=C10-F10-G10,H10,"KT lai")</f>
        <v>669916949</v>
      </c>
      <c r="W10" s="82">
        <f>I10+Q10+R10+S10</f>
        <v>669916949</v>
      </c>
      <c r="X10" s="82">
        <f>V10-W10</f>
        <v>0</v>
      </c>
      <c r="Y10" s="188"/>
    </row>
    <row r="11" spans="1:25" s="14" customFormat="1" ht="21.75" customHeight="1">
      <c r="A11" s="35">
        <v>1.1</v>
      </c>
      <c r="B11" s="36" t="s">
        <v>47</v>
      </c>
      <c r="C11" s="49">
        <f t="shared" si="2"/>
        <v>5585650</v>
      </c>
      <c r="D11" s="49">
        <f>'[5]05 Vp'!D11</f>
        <v>5049798</v>
      </c>
      <c r="E11" s="487">
        <v>535852</v>
      </c>
      <c r="F11" s="487">
        <v>1800</v>
      </c>
      <c r="G11" s="48">
        <v>0</v>
      </c>
      <c r="H11" s="49">
        <f aca="true" t="shared" si="4" ref="H11:H47">C11-G11-F11</f>
        <v>5583850</v>
      </c>
      <c r="I11" s="49">
        <f>J11+N11+O11+P11</f>
        <v>4745741</v>
      </c>
      <c r="J11" s="49">
        <f aca="true" t="shared" si="5" ref="J11:J47">K11+L11+M11</f>
        <v>448149</v>
      </c>
      <c r="K11" s="487">
        <v>448149</v>
      </c>
      <c r="L11" s="487">
        <v>0</v>
      </c>
      <c r="M11" s="487">
        <v>0</v>
      </c>
      <c r="N11" s="487">
        <v>4297592</v>
      </c>
      <c r="O11" s="487">
        <v>0</v>
      </c>
      <c r="P11" s="48">
        <v>0</v>
      </c>
      <c r="Q11" s="482">
        <f>H11-I11-R11-S11</f>
        <v>838109</v>
      </c>
      <c r="R11" s="48">
        <v>0</v>
      </c>
      <c r="S11" s="487">
        <v>0</v>
      </c>
      <c r="T11" s="49">
        <f aca="true" t="shared" si="6" ref="T11:T47">SUM(N11:S11)</f>
        <v>5135701</v>
      </c>
      <c r="U11" s="51">
        <f t="shared" si="1"/>
        <v>0.0944318284541866</v>
      </c>
      <c r="V11" s="80">
        <f aca="true" t="shared" si="7" ref="V11:V47">IF(H11=C11-F11-G11,H11,"KT lai")</f>
        <v>5583850</v>
      </c>
      <c r="W11" s="82">
        <f aca="true" t="shared" si="8" ref="W11:W47">I11+Q11+R11+S11</f>
        <v>5583850</v>
      </c>
      <c r="X11" s="82">
        <f aca="true" t="shared" si="9" ref="X11:X47">V11-W11</f>
        <v>0</v>
      </c>
      <c r="Y11" s="188"/>
    </row>
    <row r="12" spans="1:25" s="14" customFormat="1" ht="21.75" customHeight="1">
      <c r="A12" s="35">
        <v>1.2</v>
      </c>
      <c r="B12" s="36" t="s">
        <v>48</v>
      </c>
      <c r="C12" s="49">
        <f t="shared" si="2"/>
        <v>15501077</v>
      </c>
      <c r="D12" s="49">
        <f>'[5]05 Vp'!D12</f>
        <v>6789678</v>
      </c>
      <c r="E12" s="487">
        <v>8711399</v>
      </c>
      <c r="F12" s="487">
        <v>0</v>
      </c>
      <c r="G12" s="48">
        <v>0</v>
      </c>
      <c r="H12" s="49">
        <f t="shared" si="4"/>
        <v>15501077</v>
      </c>
      <c r="I12" s="49">
        <f>J12+N12+O12+P12</f>
        <v>9224773</v>
      </c>
      <c r="J12" s="49">
        <f t="shared" si="5"/>
        <v>7158460</v>
      </c>
      <c r="K12" s="487">
        <v>7158460</v>
      </c>
      <c r="L12" s="487">
        <v>0</v>
      </c>
      <c r="M12" s="487">
        <v>0</v>
      </c>
      <c r="N12" s="487">
        <v>2066313</v>
      </c>
      <c r="O12" s="487">
        <v>0</v>
      </c>
      <c r="P12" s="48">
        <v>0</v>
      </c>
      <c r="Q12" s="482">
        <f>H12-I12-R12-S12</f>
        <v>6276304</v>
      </c>
      <c r="R12" s="48">
        <v>0</v>
      </c>
      <c r="S12" s="487">
        <v>0</v>
      </c>
      <c r="T12" s="49">
        <f t="shared" si="6"/>
        <v>8342617</v>
      </c>
      <c r="U12" s="51">
        <f t="shared" si="1"/>
        <v>0.7760039190124245</v>
      </c>
      <c r="V12" s="80">
        <f t="shared" si="7"/>
        <v>15501077</v>
      </c>
      <c r="W12" s="82">
        <f t="shared" si="8"/>
        <v>15501077</v>
      </c>
      <c r="X12" s="82">
        <f t="shared" si="9"/>
        <v>0</v>
      </c>
      <c r="Y12" s="188"/>
    </row>
    <row r="13" spans="1:25" s="14" customFormat="1" ht="21.75" customHeight="1">
      <c r="A13" s="35">
        <v>1.3</v>
      </c>
      <c r="B13" s="36" t="s">
        <v>49</v>
      </c>
      <c r="C13" s="49">
        <f t="shared" si="2"/>
        <v>3915979</v>
      </c>
      <c r="D13" s="49">
        <f>'[5]05 Vp'!D13</f>
        <v>1547842</v>
      </c>
      <c r="E13" s="487">
        <v>2368137</v>
      </c>
      <c r="F13" s="487">
        <v>18390</v>
      </c>
      <c r="G13" s="48">
        <v>0</v>
      </c>
      <c r="H13" s="49">
        <f t="shared" si="4"/>
        <v>3897589</v>
      </c>
      <c r="I13" s="49">
        <f>J13+N13+O13+P13</f>
        <v>2758026</v>
      </c>
      <c r="J13" s="49">
        <f t="shared" si="5"/>
        <v>2012372</v>
      </c>
      <c r="K13" s="487">
        <v>1869193</v>
      </c>
      <c r="L13" s="487">
        <v>143179</v>
      </c>
      <c r="M13" s="487">
        <v>0</v>
      </c>
      <c r="N13" s="487">
        <v>745654</v>
      </c>
      <c r="O13" s="487">
        <v>0</v>
      </c>
      <c r="P13" s="48">
        <v>0</v>
      </c>
      <c r="Q13" s="482">
        <f>H13-I13-R13-S13</f>
        <v>1139563</v>
      </c>
      <c r="R13" s="48">
        <v>0</v>
      </c>
      <c r="S13" s="487">
        <v>0</v>
      </c>
      <c r="T13" s="49">
        <f t="shared" si="6"/>
        <v>1885217</v>
      </c>
      <c r="U13" s="51">
        <f t="shared" si="1"/>
        <v>0.729642142604892</v>
      </c>
      <c r="V13" s="80">
        <f t="shared" si="7"/>
        <v>3897589</v>
      </c>
      <c r="W13" s="82">
        <f t="shared" si="8"/>
        <v>3897589</v>
      </c>
      <c r="X13" s="82">
        <f t="shared" si="9"/>
        <v>0</v>
      </c>
      <c r="Y13" s="188"/>
    </row>
    <row r="14" spans="1:25" s="14" customFormat="1" ht="21.75" customHeight="1">
      <c r="A14" s="35">
        <v>1.4</v>
      </c>
      <c r="B14" s="36" t="s">
        <v>77</v>
      </c>
      <c r="C14" s="49">
        <f>D14+E14</f>
        <v>645204039</v>
      </c>
      <c r="D14" s="49">
        <f>'[5]05 Vp'!D14</f>
        <v>631350048</v>
      </c>
      <c r="E14" s="487">
        <v>13853991</v>
      </c>
      <c r="F14" s="487">
        <v>945118</v>
      </c>
      <c r="G14" s="48">
        <v>0</v>
      </c>
      <c r="H14" s="49">
        <f>C14-G14-F14</f>
        <v>644258921</v>
      </c>
      <c r="I14" s="49">
        <f>J14+N14+O14+P14</f>
        <v>8262240</v>
      </c>
      <c r="J14" s="49">
        <f>K14+L14+M14</f>
        <v>2001717</v>
      </c>
      <c r="K14" s="487">
        <v>2001717</v>
      </c>
      <c r="L14" s="487">
        <v>0</v>
      </c>
      <c r="M14" s="487">
        <v>0</v>
      </c>
      <c r="N14" s="487">
        <v>6260523</v>
      </c>
      <c r="O14" s="487">
        <v>0</v>
      </c>
      <c r="P14" s="48">
        <v>0</v>
      </c>
      <c r="Q14" s="482">
        <f>H14-I14-R14-S14</f>
        <v>5193055</v>
      </c>
      <c r="R14" s="48">
        <v>0</v>
      </c>
      <c r="S14" s="487">
        <v>630803626</v>
      </c>
      <c r="T14" s="49">
        <f>SUM(N14:S14)</f>
        <v>642257204</v>
      </c>
      <c r="U14" s="51">
        <f>IF(I14&lt;&gt;0,J14/I14,"")</f>
        <v>0.24227291872422008</v>
      </c>
      <c r="V14" s="80">
        <f>IF(H14=C14-F14-G14,H14,"KT lai")</f>
        <v>644258921</v>
      </c>
      <c r="W14" s="82">
        <f>I14+Q14+R14+S14</f>
        <v>644258921</v>
      </c>
      <c r="X14" s="82">
        <f>V14-W14</f>
        <v>0</v>
      </c>
      <c r="Y14" s="188"/>
    </row>
    <row r="15" spans="1:25" s="14" customFormat="1" ht="21.75" customHeight="1">
      <c r="A15" s="35">
        <v>1.5</v>
      </c>
      <c r="B15" s="36" t="s">
        <v>70</v>
      </c>
      <c r="C15" s="49">
        <f t="shared" si="2"/>
        <v>728189</v>
      </c>
      <c r="D15" s="49">
        <f>'[5]05 Vp'!D15</f>
        <v>61345</v>
      </c>
      <c r="E15" s="487">
        <v>666844</v>
      </c>
      <c r="F15" s="487">
        <v>52677</v>
      </c>
      <c r="G15" s="48">
        <v>0</v>
      </c>
      <c r="H15" s="49">
        <f t="shared" si="4"/>
        <v>675512</v>
      </c>
      <c r="I15" s="49">
        <f>J15+N15+O15+P15</f>
        <v>457986</v>
      </c>
      <c r="J15" s="49">
        <f t="shared" si="5"/>
        <v>391115</v>
      </c>
      <c r="K15" s="487">
        <v>391115</v>
      </c>
      <c r="L15" s="487">
        <v>0</v>
      </c>
      <c r="M15" s="487">
        <v>0</v>
      </c>
      <c r="N15" s="487">
        <v>66871</v>
      </c>
      <c r="O15" s="487">
        <v>0</v>
      </c>
      <c r="P15" s="48">
        <v>0</v>
      </c>
      <c r="Q15" s="482">
        <f>H15-I15-R15-S15</f>
        <v>217526</v>
      </c>
      <c r="R15" s="48">
        <v>0</v>
      </c>
      <c r="S15" s="487">
        <v>0</v>
      </c>
      <c r="T15" s="49">
        <f t="shared" si="6"/>
        <v>284397</v>
      </c>
      <c r="U15" s="51">
        <f>IF(I15&lt;&gt;0,J15/I15,"")</f>
        <v>0.853988986562908</v>
      </c>
      <c r="V15" s="80">
        <f t="shared" si="7"/>
        <v>675512</v>
      </c>
      <c r="W15" s="82">
        <f t="shared" si="8"/>
        <v>675512</v>
      </c>
      <c r="X15" s="82">
        <f t="shared" si="9"/>
        <v>0</v>
      </c>
      <c r="Y15" s="41"/>
    </row>
    <row r="16" spans="1:25" s="57" customFormat="1" ht="33" customHeight="1">
      <c r="A16" s="58" t="s">
        <v>50</v>
      </c>
      <c r="B16" s="53" t="s">
        <v>51</v>
      </c>
      <c r="C16" s="54">
        <f t="shared" si="2"/>
        <v>365210208</v>
      </c>
      <c r="D16" s="55">
        <f aca="true" t="shared" si="10" ref="D16:O16">D17+D22+D27+D32+D38+D43</f>
        <v>138423883</v>
      </c>
      <c r="E16" s="55">
        <f t="shared" si="10"/>
        <v>226786325</v>
      </c>
      <c r="F16" s="55">
        <f t="shared" si="10"/>
        <v>4940168</v>
      </c>
      <c r="G16" s="55">
        <f t="shared" si="10"/>
        <v>0</v>
      </c>
      <c r="H16" s="55">
        <f t="shared" si="10"/>
        <v>360270040</v>
      </c>
      <c r="I16" s="55">
        <f t="shared" si="10"/>
        <v>130386729</v>
      </c>
      <c r="J16" s="55">
        <f t="shared" si="10"/>
        <v>57019165</v>
      </c>
      <c r="K16" s="55">
        <f t="shared" si="10"/>
        <v>47582854</v>
      </c>
      <c r="L16" s="55">
        <f t="shared" si="10"/>
        <v>9318093</v>
      </c>
      <c r="M16" s="55">
        <f t="shared" si="10"/>
        <v>118218</v>
      </c>
      <c r="N16" s="55">
        <f t="shared" si="10"/>
        <v>73160768</v>
      </c>
      <c r="O16" s="55">
        <f t="shared" si="10"/>
        <v>0</v>
      </c>
      <c r="P16" s="55">
        <f>SUM(P17,P22,P27,P32,P38,P43)</f>
        <v>206796</v>
      </c>
      <c r="Q16" s="55">
        <f>Q17+Q22+Q27+Q32+Q38+Q43</f>
        <v>229677523</v>
      </c>
      <c r="R16" s="55">
        <f>R17+R22+R27+R32+R38+R43</f>
        <v>0</v>
      </c>
      <c r="S16" s="55">
        <f>S17+S22+S27+S32+S38+S43</f>
        <v>205788</v>
      </c>
      <c r="T16" s="55">
        <f>T17+T22+T27+T32+T38+T43</f>
        <v>303250875</v>
      </c>
      <c r="U16" s="56">
        <f t="shared" si="1"/>
        <v>0.4373080407592708</v>
      </c>
      <c r="V16" s="80">
        <f t="shared" si="7"/>
        <v>360270040</v>
      </c>
      <c r="W16" s="82">
        <f t="shared" si="8"/>
        <v>360270040</v>
      </c>
      <c r="X16" s="82">
        <f t="shared" si="9"/>
        <v>0</v>
      </c>
      <c r="Y16" s="91"/>
    </row>
    <row r="17" spans="1:25" s="57" customFormat="1" ht="23.25" customHeight="1">
      <c r="A17" s="52">
        <v>1</v>
      </c>
      <c r="B17" s="53" t="s">
        <v>52</v>
      </c>
      <c r="C17" s="54">
        <f t="shared" si="2"/>
        <v>12916058</v>
      </c>
      <c r="D17" s="55">
        <f>SUM(D18:D21)</f>
        <v>5462545</v>
      </c>
      <c r="E17" s="55">
        <f>SUM(E18:E21)</f>
        <v>7453513</v>
      </c>
      <c r="F17" s="55">
        <f>SUM(F18:F21)</f>
        <v>842401</v>
      </c>
      <c r="G17" s="55">
        <f>SUM(G18:G21)</f>
        <v>0</v>
      </c>
      <c r="H17" s="55">
        <f aca="true" t="shared" si="11" ref="H17:S17">SUM(H18:H21)</f>
        <v>12073657</v>
      </c>
      <c r="I17" s="55">
        <f t="shared" si="11"/>
        <v>9113531</v>
      </c>
      <c r="J17" s="55">
        <f t="shared" si="11"/>
        <v>5287969</v>
      </c>
      <c r="K17" s="55">
        <f t="shared" si="11"/>
        <v>5139862</v>
      </c>
      <c r="L17" s="55">
        <f t="shared" si="11"/>
        <v>148107</v>
      </c>
      <c r="M17" s="55">
        <f t="shared" si="11"/>
        <v>0</v>
      </c>
      <c r="N17" s="55">
        <f t="shared" si="11"/>
        <v>3621252</v>
      </c>
      <c r="O17" s="55">
        <f t="shared" si="11"/>
        <v>0</v>
      </c>
      <c r="P17" s="55">
        <f t="shared" si="11"/>
        <v>204310</v>
      </c>
      <c r="Q17" s="55">
        <f t="shared" si="11"/>
        <v>2857561</v>
      </c>
      <c r="R17" s="55">
        <f t="shared" si="11"/>
        <v>0</v>
      </c>
      <c r="S17" s="55">
        <f t="shared" si="11"/>
        <v>102565</v>
      </c>
      <c r="T17" s="55">
        <f>SUM(T18:T21)</f>
        <v>6785688</v>
      </c>
      <c r="U17" s="56">
        <f t="shared" si="1"/>
        <v>0.5802327330647145</v>
      </c>
      <c r="V17" s="80">
        <f t="shared" si="7"/>
        <v>12073657</v>
      </c>
      <c r="W17" s="82">
        <f t="shared" si="8"/>
        <v>12073657</v>
      </c>
      <c r="X17" s="82">
        <f t="shared" si="9"/>
        <v>0</v>
      </c>
      <c r="Y17" s="91"/>
    </row>
    <row r="18" spans="1:25" s="14" customFormat="1" ht="24.75" customHeight="1">
      <c r="A18" s="35">
        <v>1.1</v>
      </c>
      <c r="B18" s="36" t="s">
        <v>53</v>
      </c>
      <c r="C18" s="49">
        <f t="shared" si="2"/>
        <v>3954750</v>
      </c>
      <c r="D18" s="488">
        <f>'[5]05 Ly Nhan'!D11</f>
        <v>2215177</v>
      </c>
      <c r="E18" s="487">
        <v>1739573</v>
      </c>
      <c r="F18" s="487">
        <v>500000</v>
      </c>
      <c r="G18" s="48">
        <v>0</v>
      </c>
      <c r="H18" s="49">
        <f t="shared" si="4"/>
        <v>3454750</v>
      </c>
      <c r="I18" s="49">
        <f>J18+N18+O18+P18</f>
        <v>2556948</v>
      </c>
      <c r="J18" s="49">
        <f t="shared" si="5"/>
        <v>1617023</v>
      </c>
      <c r="K18" s="487">
        <v>1540476</v>
      </c>
      <c r="L18" s="487">
        <v>76547</v>
      </c>
      <c r="M18" s="487">
        <v>0</v>
      </c>
      <c r="N18" s="487">
        <v>754676</v>
      </c>
      <c r="O18" s="487">
        <v>0</v>
      </c>
      <c r="P18" s="48">
        <v>185249</v>
      </c>
      <c r="Q18" s="97">
        <f>H18-I18-R18-S18</f>
        <v>897802</v>
      </c>
      <c r="R18" s="48">
        <v>0</v>
      </c>
      <c r="S18" s="487">
        <v>0</v>
      </c>
      <c r="T18" s="49">
        <f t="shared" si="6"/>
        <v>1837727</v>
      </c>
      <c r="U18" s="51">
        <f t="shared" si="1"/>
        <v>0.6324035529858253</v>
      </c>
      <c r="V18" s="80">
        <f t="shared" si="7"/>
        <v>3454750</v>
      </c>
      <c r="W18" s="82">
        <f t="shared" si="8"/>
        <v>3454750</v>
      </c>
      <c r="X18" s="82">
        <f t="shared" si="9"/>
        <v>0</v>
      </c>
      <c r="Y18" s="41"/>
    </row>
    <row r="19" spans="1:25" s="14" customFormat="1" ht="24.75" customHeight="1">
      <c r="A19" s="35">
        <v>1.2</v>
      </c>
      <c r="B19" s="36" t="s">
        <v>54</v>
      </c>
      <c r="C19" s="49">
        <f t="shared" si="2"/>
        <v>4311045</v>
      </c>
      <c r="D19" s="488">
        <f>'[5]05 Ly Nhan'!D12</f>
        <v>1324565</v>
      </c>
      <c r="E19" s="487">
        <v>2986480</v>
      </c>
      <c r="F19" s="487">
        <v>258001</v>
      </c>
      <c r="G19" s="48">
        <v>0</v>
      </c>
      <c r="H19" s="49">
        <f t="shared" si="4"/>
        <v>4053044</v>
      </c>
      <c r="I19" s="49">
        <f aca="true" t="shared" si="12" ref="I19:I47">J19+N19+O19+P19</f>
        <v>3578079</v>
      </c>
      <c r="J19" s="49">
        <f t="shared" si="5"/>
        <v>1927835</v>
      </c>
      <c r="K19" s="487">
        <v>1865975</v>
      </c>
      <c r="L19" s="487">
        <v>61860</v>
      </c>
      <c r="M19" s="487">
        <v>0</v>
      </c>
      <c r="N19" s="487">
        <v>1650244</v>
      </c>
      <c r="O19" s="487">
        <v>0</v>
      </c>
      <c r="P19" s="48">
        <v>0</v>
      </c>
      <c r="Q19" s="97">
        <f>H19-I19-R19-S19</f>
        <v>372400</v>
      </c>
      <c r="R19" s="48">
        <v>0</v>
      </c>
      <c r="S19" s="487">
        <v>102565</v>
      </c>
      <c r="T19" s="49">
        <f t="shared" si="6"/>
        <v>2125209</v>
      </c>
      <c r="U19" s="51">
        <f t="shared" si="1"/>
        <v>0.5387905074203224</v>
      </c>
      <c r="V19" s="80">
        <f t="shared" si="7"/>
        <v>4053044</v>
      </c>
      <c r="W19" s="82">
        <f t="shared" si="8"/>
        <v>4053044</v>
      </c>
      <c r="X19" s="82">
        <f t="shared" si="9"/>
        <v>0</v>
      </c>
      <c r="Y19" s="41"/>
    </row>
    <row r="20" spans="1:25" s="14" customFormat="1" ht="24.75" customHeight="1">
      <c r="A20" s="35">
        <v>1.3</v>
      </c>
      <c r="B20" s="36" t="s">
        <v>55</v>
      </c>
      <c r="C20" s="49">
        <f t="shared" si="2"/>
        <v>3969402</v>
      </c>
      <c r="D20" s="488">
        <f>'[5]05 Ly Nhan'!D13</f>
        <v>1854307</v>
      </c>
      <c r="E20" s="487">
        <v>2115095</v>
      </c>
      <c r="F20" s="487">
        <v>84200</v>
      </c>
      <c r="G20" s="48">
        <v>0</v>
      </c>
      <c r="H20" s="49">
        <f t="shared" si="4"/>
        <v>3885202</v>
      </c>
      <c r="I20" s="49">
        <f t="shared" si="12"/>
        <v>2356854</v>
      </c>
      <c r="J20" s="49">
        <f t="shared" si="5"/>
        <v>1183919</v>
      </c>
      <c r="K20" s="487">
        <v>1174219</v>
      </c>
      <c r="L20" s="487">
        <v>9700</v>
      </c>
      <c r="M20" s="487">
        <v>0</v>
      </c>
      <c r="N20" s="487">
        <v>1153874</v>
      </c>
      <c r="O20" s="487">
        <v>0</v>
      </c>
      <c r="P20" s="48">
        <v>19061</v>
      </c>
      <c r="Q20" s="97">
        <f>H20-I20-R20-S20</f>
        <v>1528348</v>
      </c>
      <c r="R20" s="48">
        <v>0</v>
      </c>
      <c r="S20" s="487">
        <v>0</v>
      </c>
      <c r="T20" s="49">
        <f t="shared" si="6"/>
        <v>2701283</v>
      </c>
      <c r="U20" s="51">
        <f t="shared" si="1"/>
        <v>0.5023302249524154</v>
      </c>
      <c r="V20" s="80">
        <f t="shared" si="7"/>
        <v>3885202</v>
      </c>
      <c r="W20" s="82">
        <f t="shared" si="8"/>
        <v>3885202</v>
      </c>
      <c r="X20" s="82">
        <f t="shared" si="9"/>
        <v>0</v>
      </c>
      <c r="Y20" s="41"/>
    </row>
    <row r="21" spans="1:25" s="14" customFormat="1" ht="24.75" customHeight="1">
      <c r="A21" s="35">
        <v>1.4</v>
      </c>
      <c r="B21" s="36" t="s">
        <v>56</v>
      </c>
      <c r="C21" s="49">
        <f t="shared" si="2"/>
        <v>680861</v>
      </c>
      <c r="D21" s="488">
        <f>'[5]05 Ly Nhan'!D14</f>
        <v>68496</v>
      </c>
      <c r="E21" s="487">
        <v>612365</v>
      </c>
      <c r="F21" s="487">
        <v>200</v>
      </c>
      <c r="G21" s="48">
        <v>0</v>
      </c>
      <c r="H21" s="49">
        <f t="shared" si="4"/>
        <v>680661</v>
      </c>
      <c r="I21" s="49">
        <f t="shared" si="12"/>
        <v>621650</v>
      </c>
      <c r="J21" s="49">
        <f t="shared" si="5"/>
        <v>559192</v>
      </c>
      <c r="K21" s="487">
        <v>559192</v>
      </c>
      <c r="L21" s="487">
        <v>0</v>
      </c>
      <c r="M21" s="487">
        <v>0</v>
      </c>
      <c r="N21" s="487">
        <v>62458</v>
      </c>
      <c r="O21" s="487">
        <v>0</v>
      </c>
      <c r="P21" s="48">
        <v>0</v>
      </c>
      <c r="Q21" s="97">
        <f>H21-I21-R21-S21</f>
        <v>59011</v>
      </c>
      <c r="R21" s="48">
        <v>0</v>
      </c>
      <c r="S21" s="487">
        <v>0</v>
      </c>
      <c r="T21" s="49">
        <f t="shared" si="6"/>
        <v>121469</v>
      </c>
      <c r="U21" s="51">
        <f t="shared" si="1"/>
        <v>0.8995286736909837</v>
      </c>
      <c r="V21" s="80">
        <f t="shared" si="7"/>
        <v>680661</v>
      </c>
      <c r="W21" s="82">
        <f t="shared" si="8"/>
        <v>680661</v>
      </c>
      <c r="X21" s="82">
        <f t="shared" si="9"/>
        <v>0</v>
      </c>
      <c r="Y21" s="41"/>
    </row>
    <row r="22" spans="1:25" s="57" customFormat="1" ht="23.25" customHeight="1">
      <c r="A22" s="52">
        <v>2</v>
      </c>
      <c r="B22" s="53" t="s">
        <v>57</v>
      </c>
      <c r="C22" s="54">
        <f t="shared" si="2"/>
        <v>167642413</v>
      </c>
      <c r="D22" s="55">
        <f>SUM(D23:D26)</f>
        <v>37539075</v>
      </c>
      <c r="E22" s="55">
        <f>SUM(E23:E26)</f>
        <v>130103338</v>
      </c>
      <c r="F22" s="55">
        <f>SUM(F23:F26)</f>
        <v>1000</v>
      </c>
      <c r="G22" s="55">
        <f>SUM(G23:G26)</f>
        <v>0</v>
      </c>
      <c r="H22" s="55">
        <f aca="true" t="shared" si="13" ref="H22:T22">SUM(H23:H26)</f>
        <v>167641413</v>
      </c>
      <c r="I22" s="55">
        <f t="shared" si="13"/>
        <v>3123261</v>
      </c>
      <c r="J22" s="55">
        <f t="shared" si="13"/>
        <v>2357700</v>
      </c>
      <c r="K22" s="55">
        <f t="shared" si="13"/>
        <v>2241034</v>
      </c>
      <c r="L22" s="55">
        <f t="shared" si="13"/>
        <v>112991</v>
      </c>
      <c r="M22" s="55">
        <f t="shared" si="13"/>
        <v>3675</v>
      </c>
      <c r="N22" s="55">
        <f t="shared" si="13"/>
        <v>765561</v>
      </c>
      <c r="O22" s="55">
        <f t="shared" si="13"/>
        <v>0</v>
      </c>
      <c r="P22" s="55">
        <f t="shared" si="13"/>
        <v>0</v>
      </c>
      <c r="Q22" s="55">
        <f t="shared" si="13"/>
        <v>164518152</v>
      </c>
      <c r="R22" s="55">
        <f t="shared" si="13"/>
        <v>0</v>
      </c>
      <c r="S22" s="55">
        <f t="shared" si="13"/>
        <v>0</v>
      </c>
      <c r="T22" s="55">
        <f t="shared" si="13"/>
        <v>165283713</v>
      </c>
      <c r="U22" s="56">
        <f t="shared" si="1"/>
        <v>0.7548840778916651</v>
      </c>
      <c r="V22" s="80">
        <f t="shared" si="7"/>
        <v>167641413</v>
      </c>
      <c r="W22" s="82">
        <f t="shared" si="8"/>
        <v>167641413</v>
      </c>
      <c r="X22" s="82">
        <f t="shared" si="9"/>
        <v>0</v>
      </c>
      <c r="Y22" s="91"/>
    </row>
    <row r="23" spans="1:25" s="14" customFormat="1" ht="24.75" customHeight="1">
      <c r="A23" s="35">
        <v>2.1</v>
      </c>
      <c r="B23" s="36" t="s">
        <v>59</v>
      </c>
      <c r="C23" s="49">
        <f t="shared" si="2"/>
        <v>164715694</v>
      </c>
      <c r="D23" s="485">
        <f>'[5]05 Binh Luc'!D11</f>
        <v>35915623</v>
      </c>
      <c r="E23" s="487">
        <v>128800071</v>
      </c>
      <c r="F23" s="487">
        <v>1000</v>
      </c>
      <c r="G23" s="48">
        <v>0</v>
      </c>
      <c r="H23" s="49">
        <f t="shared" si="4"/>
        <v>164714694</v>
      </c>
      <c r="I23" s="49">
        <f t="shared" si="12"/>
        <v>1859286</v>
      </c>
      <c r="J23" s="49">
        <f t="shared" si="5"/>
        <v>1397926</v>
      </c>
      <c r="K23" s="487">
        <v>1301560</v>
      </c>
      <c r="L23" s="487">
        <v>96366</v>
      </c>
      <c r="M23" s="487">
        <v>0</v>
      </c>
      <c r="N23" s="487">
        <v>461360</v>
      </c>
      <c r="O23" s="487">
        <v>0</v>
      </c>
      <c r="P23" s="48">
        <v>0</v>
      </c>
      <c r="Q23" s="97">
        <f>H23-I23-R23-S23</f>
        <v>162855408</v>
      </c>
      <c r="R23" s="48">
        <v>0</v>
      </c>
      <c r="S23" s="487">
        <v>0</v>
      </c>
      <c r="T23" s="49">
        <f t="shared" si="6"/>
        <v>163316768</v>
      </c>
      <c r="U23" s="51">
        <f t="shared" si="1"/>
        <v>0.7518617361718423</v>
      </c>
      <c r="V23" s="80">
        <f t="shared" si="7"/>
        <v>164714694</v>
      </c>
      <c r="W23" s="82">
        <f t="shared" si="8"/>
        <v>164714694</v>
      </c>
      <c r="X23" s="82">
        <f t="shared" si="9"/>
        <v>0</v>
      </c>
      <c r="Y23" s="41"/>
    </row>
    <row r="24" spans="1:25" s="14" customFormat="1" ht="24.75" customHeight="1">
      <c r="A24" s="35">
        <v>2.2</v>
      </c>
      <c r="B24" s="36" t="s">
        <v>60</v>
      </c>
      <c r="C24" s="49">
        <f t="shared" si="2"/>
        <v>1150719</v>
      </c>
      <c r="D24" s="485">
        <f>'[5]05 Binh Luc'!D12</f>
        <v>161716</v>
      </c>
      <c r="E24" s="487">
        <v>989003</v>
      </c>
      <c r="F24" s="487">
        <v>0</v>
      </c>
      <c r="G24" s="48">
        <v>0</v>
      </c>
      <c r="H24" s="49">
        <f t="shared" si="4"/>
        <v>1150719</v>
      </c>
      <c r="I24" s="49">
        <f t="shared" si="12"/>
        <v>872795</v>
      </c>
      <c r="J24" s="49">
        <f t="shared" si="5"/>
        <v>751621</v>
      </c>
      <c r="K24" s="487">
        <v>741891</v>
      </c>
      <c r="L24" s="487">
        <v>9730</v>
      </c>
      <c r="M24" s="487">
        <v>0</v>
      </c>
      <c r="N24" s="487">
        <f>121174</f>
        <v>121174</v>
      </c>
      <c r="O24" s="487">
        <v>0</v>
      </c>
      <c r="P24" s="48">
        <v>0</v>
      </c>
      <c r="Q24" s="97">
        <f>H24-I24-R24-S24</f>
        <v>277924</v>
      </c>
      <c r="R24" s="48">
        <v>0</v>
      </c>
      <c r="S24" s="487">
        <v>0</v>
      </c>
      <c r="T24" s="49">
        <f t="shared" si="6"/>
        <v>399098</v>
      </c>
      <c r="U24" s="51">
        <f t="shared" si="1"/>
        <v>0.8611655657972376</v>
      </c>
      <c r="V24" s="80">
        <f t="shared" si="7"/>
        <v>1150719</v>
      </c>
      <c r="W24" s="82">
        <f t="shared" si="8"/>
        <v>1150719</v>
      </c>
      <c r="X24" s="82">
        <f t="shared" si="9"/>
        <v>0</v>
      </c>
      <c r="Y24" s="41"/>
    </row>
    <row r="25" spans="1:25" s="14" customFormat="1" ht="24.75" customHeight="1">
      <c r="A25" s="35">
        <v>2.3</v>
      </c>
      <c r="B25" s="36" t="s">
        <v>61</v>
      </c>
      <c r="C25" s="49">
        <f t="shared" si="2"/>
        <v>1769400</v>
      </c>
      <c r="D25" s="485">
        <f>'[5]05 Binh Luc'!D13</f>
        <v>1461736</v>
      </c>
      <c r="E25" s="487">
        <v>307664</v>
      </c>
      <c r="F25" s="487">
        <v>0</v>
      </c>
      <c r="G25" s="48">
        <v>0</v>
      </c>
      <c r="H25" s="49">
        <f t="shared" si="4"/>
        <v>1769400</v>
      </c>
      <c r="I25" s="49">
        <f t="shared" si="12"/>
        <v>384580</v>
      </c>
      <c r="J25" s="49">
        <f t="shared" si="5"/>
        <v>201553</v>
      </c>
      <c r="K25" s="487">
        <v>190983</v>
      </c>
      <c r="L25" s="487">
        <v>6895</v>
      </c>
      <c r="M25" s="487">
        <v>3675</v>
      </c>
      <c r="N25" s="487">
        <v>183027</v>
      </c>
      <c r="O25" s="487">
        <v>0</v>
      </c>
      <c r="P25" s="48">
        <v>0</v>
      </c>
      <c r="Q25" s="97">
        <f>H25-I25-R25-S25</f>
        <v>1384820</v>
      </c>
      <c r="R25" s="48">
        <v>0</v>
      </c>
      <c r="S25" s="487">
        <v>0</v>
      </c>
      <c r="T25" s="49">
        <f t="shared" si="6"/>
        <v>1567847</v>
      </c>
      <c r="U25" s="51">
        <f t="shared" si="1"/>
        <v>0.524086015913464</v>
      </c>
      <c r="V25" s="80">
        <f t="shared" si="7"/>
        <v>1769400</v>
      </c>
      <c r="W25" s="82">
        <f t="shared" si="8"/>
        <v>1769400</v>
      </c>
      <c r="X25" s="82">
        <f t="shared" si="9"/>
        <v>0</v>
      </c>
      <c r="Y25" s="41"/>
    </row>
    <row r="26" spans="1:25" s="14" customFormat="1" ht="24.75" customHeight="1">
      <c r="A26" s="35">
        <v>2.4</v>
      </c>
      <c r="B26" s="36" t="s">
        <v>80</v>
      </c>
      <c r="C26" s="49">
        <f t="shared" si="2"/>
        <v>6600</v>
      </c>
      <c r="D26" s="485">
        <f>'[5]05 Binh Luc'!D14</f>
        <v>0</v>
      </c>
      <c r="E26" s="487">
        <v>6600</v>
      </c>
      <c r="F26" s="487">
        <v>0</v>
      </c>
      <c r="G26" s="48">
        <v>0</v>
      </c>
      <c r="H26" s="49">
        <f t="shared" si="4"/>
        <v>6600</v>
      </c>
      <c r="I26" s="49">
        <f t="shared" si="12"/>
        <v>6600</v>
      </c>
      <c r="J26" s="49">
        <f t="shared" si="5"/>
        <v>6600</v>
      </c>
      <c r="K26" s="487">
        <v>6600</v>
      </c>
      <c r="L26" s="487">
        <v>0</v>
      </c>
      <c r="M26" s="487">
        <v>0</v>
      </c>
      <c r="N26" s="487">
        <v>0</v>
      </c>
      <c r="O26" s="487">
        <v>0</v>
      </c>
      <c r="P26" s="48">
        <v>0</v>
      </c>
      <c r="Q26" s="97">
        <f>H26-I26-R26-S26</f>
        <v>0</v>
      </c>
      <c r="R26" s="48">
        <v>0</v>
      </c>
      <c r="S26" s="487">
        <v>0</v>
      </c>
      <c r="T26" s="49">
        <f t="shared" si="6"/>
        <v>0</v>
      </c>
      <c r="U26" s="51">
        <f t="shared" si="1"/>
        <v>1</v>
      </c>
      <c r="V26" s="80">
        <f t="shared" si="7"/>
        <v>6600</v>
      </c>
      <c r="W26" s="82">
        <f t="shared" si="8"/>
        <v>6600</v>
      </c>
      <c r="X26" s="82">
        <f t="shared" si="9"/>
        <v>0</v>
      </c>
      <c r="Y26" s="41"/>
    </row>
    <row r="27" spans="1:25" s="57" customFormat="1" ht="28.5" customHeight="1">
      <c r="A27" s="52">
        <v>3</v>
      </c>
      <c r="B27" s="53" t="s">
        <v>62</v>
      </c>
      <c r="C27" s="54">
        <f t="shared" si="2"/>
        <v>16599393</v>
      </c>
      <c r="D27" s="55">
        <f>SUM(D28:D31)</f>
        <v>12045124</v>
      </c>
      <c r="E27" s="55">
        <f>SUM(E28:E31)</f>
        <v>4554269</v>
      </c>
      <c r="F27" s="55">
        <f>SUM(F28:F31)</f>
        <v>165512</v>
      </c>
      <c r="G27" s="55">
        <f>SUM(G28:G31)</f>
        <v>0</v>
      </c>
      <c r="H27" s="55">
        <f aca="true" t="shared" si="14" ref="H27:S27">SUM(H28:H31)</f>
        <v>16433881</v>
      </c>
      <c r="I27" s="55">
        <f t="shared" si="14"/>
        <v>13173425</v>
      </c>
      <c r="J27" s="55">
        <f t="shared" si="14"/>
        <v>1476122</v>
      </c>
      <c r="K27" s="55">
        <f t="shared" si="14"/>
        <v>1476122</v>
      </c>
      <c r="L27" s="55">
        <f t="shared" si="14"/>
        <v>0</v>
      </c>
      <c r="M27" s="55">
        <f t="shared" si="14"/>
        <v>0</v>
      </c>
      <c r="N27" s="55">
        <f t="shared" si="14"/>
        <v>11697303</v>
      </c>
      <c r="O27" s="55">
        <f t="shared" si="14"/>
        <v>0</v>
      </c>
      <c r="P27" s="55">
        <f t="shared" si="14"/>
        <v>0</v>
      </c>
      <c r="Q27" s="55">
        <f t="shared" si="14"/>
        <v>3157233</v>
      </c>
      <c r="R27" s="55">
        <f t="shared" si="14"/>
        <v>0</v>
      </c>
      <c r="S27" s="55">
        <f t="shared" si="14"/>
        <v>103223</v>
      </c>
      <c r="T27" s="55">
        <f>SUM(T28:T31)</f>
        <v>14957759</v>
      </c>
      <c r="U27" s="56">
        <f t="shared" si="1"/>
        <v>0.11205301582542125</v>
      </c>
      <c r="V27" s="80">
        <f t="shared" si="7"/>
        <v>16433881</v>
      </c>
      <c r="W27" s="82">
        <f t="shared" si="8"/>
        <v>16433881</v>
      </c>
      <c r="X27" s="82">
        <f t="shared" si="9"/>
        <v>0</v>
      </c>
      <c r="Y27" s="91"/>
    </row>
    <row r="28" spans="1:25" s="14" customFormat="1" ht="20.25" customHeight="1">
      <c r="A28" s="35">
        <v>3.1</v>
      </c>
      <c r="B28" s="36" t="s">
        <v>63</v>
      </c>
      <c r="C28" s="49">
        <f t="shared" si="2"/>
        <v>1077695</v>
      </c>
      <c r="D28" s="321">
        <f>'[5]05 Duy Tien'!D11</f>
        <v>904094</v>
      </c>
      <c r="E28" s="487">
        <v>173601</v>
      </c>
      <c r="F28" s="487">
        <v>1100</v>
      </c>
      <c r="G28" s="48">
        <v>0</v>
      </c>
      <c r="H28" s="49">
        <f t="shared" si="4"/>
        <v>1076595</v>
      </c>
      <c r="I28" s="49">
        <f t="shared" si="12"/>
        <v>601865</v>
      </c>
      <c r="J28" s="49">
        <f t="shared" si="5"/>
        <v>56433</v>
      </c>
      <c r="K28" s="487">
        <v>56433</v>
      </c>
      <c r="L28" s="487">
        <v>0</v>
      </c>
      <c r="M28" s="487">
        <v>0</v>
      </c>
      <c r="N28" s="487">
        <v>545432</v>
      </c>
      <c r="O28" s="487">
        <v>0</v>
      </c>
      <c r="P28" s="48">
        <v>0</v>
      </c>
      <c r="Q28" s="97">
        <f>H28-I28-R28-S28</f>
        <v>474730</v>
      </c>
      <c r="R28" s="48">
        <v>0</v>
      </c>
      <c r="S28" s="487">
        <v>0</v>
      </c>
      <c r="T28" s="49">
        <f t="shared" si="6"/>
        <v>1020162</v>
      </c>
      <c r="U28" s="51">
        <f t="shared" si="1"/>
        <v>0.093763551627026</v>
      </c>
      <c r="V28" s="80">
        <f t="shared" si="7"/>
        <v>1076595</v>
      </c>
      <c r="W28" s="82">
        <f t="shared" si="8"/>
        <v>1076595</v>
      </c>
      <c r="X28" s="82">
        <f t="shared" si="9"/>
        <v>0</v>
      </c>
      <c r="Y28" s="41"/>
    </row>
    <row r="29" spans="1:25" s="14" customFormat="1" ht="20.25" customHeight="1">
      <c r="A29" s="35">
        <v>3.2</v>
      </c>
      <c r="B29" s="36" t="s">
        <v>64</v>
      </c>
      <c r="C29" s="49">
        <f t="shared" si="2"/>
        <v>4539303</v>
      </c>
      <c r="D29" s="321">
        <f>'[5]05 Duy Tien'!D12</f>
        <v>1703213</v>
      </c>
      <c r="E29" s="487">
        <v>2836090</v>
      </c>
      <c r="F29" s="487">
        <v>6100</v>
      </c>
      <c r="G29" s="48">
        <v>0</v>
      </c>
      <c r="H29" s="49">
        <f t="shared" si="4"/>
        <v>4533203</v>
      </c>
      <c r="I29" s="49">
        <f t="shared" si="12"/>
        <v>4192388</v>
      </c>
      <c r="J29" s="49">
        <f t="shared" si="5"/>
        <v>613981</v>
      </c>
      <c r="K29" s="487">
        <v>613981</v>
      </c>
      <c r="L29" s="487">
        <v>0</v>
      </c>
      <c r="M29" s="487">
        <v>0</v>
      </c>
      <c r="N29" s="487">
        <v>3578407</v>
      </c>
      <c r="O29" s="487">
        <v>0</v>
      </c>
      <c r="P29" s="48">
        <v>0</v>
      </c>
      <c r="Q29" s="97">
        <f>H29-I29-R29-S29</f>
        <v>237592</v>
      </c>
      <c r="R29" s="48">
        <v>0</v>
      </c>
      <c r="S29" s="487">
        <v>103223</v>
      </c>
      <c r="T29" s="49">
        <f t="shared" si="6"/>
        <v>3919222</v>
      </c>
      <c r="U29" s="51">
        <f t="shared" si="1"/>
        <v>0.1464513780690146</v>
      </c>
      <c r="V29" s="80">
        <f t="shared" si="7"/>
        <v>4533203</v>
      </c>
      <c r="W29" s="82">
        <f t="shared" si="8"/>
        <v>4533203</v>
      </c>
      <c r="X29" s="82">
        <f t="shared" si="9"/>
        <v>0</v>
      </c>
      <c r="Y29" s="41"/>
    </row>
    <row r="30" spans="1:25" s="14" customFormat="1" ht="20.25" customHeight="1">
      <c r="A30" s="35">
        <v>3.3</v>
      </c>
      <c r="B30" s="36" t="s">
        <v>65</v>
      </c>
      <c r="C30" s="49">
        <f t="shared" si="2"/>
        <v>10902291</v>
      </c>
      <c r="D30" s="321">
        <f>'[5]05 Duy Tien'!D13</f>
        <v>9418678</v>
      </c>
      <c r="E30" s="487">
        <v>1483613</v>
      </c>
      <c r="F30" s="487">
        <v>158312</v>
      </c>
      <c r="G30" s="48">
        <v>0</v>
      </c>
      <c r="H30" s="49">
        <f t="shared" si="4"/>
        <v>10743979</v>
      </c>
      <c r="I30" s="49">
        <f t="shared" si="12"/>
        <v>8326968</v>
      </c>
      <c r="J30" s="49">
        <f t="shared" si="5"/>
        <v>761068</v>
      </c>
      <c r="K30" s="487">
        <v>761068</v>
      </c>
      <c r="L30" s="487">
        <v>0</v>
      </c>
      <c r="M30" s="487">
        <v>0</v>
      </c>
      <c r="N30" s="487">
        <v>7565900</v>
      </c>
      <c r="O30" s="487">
        <v>0</v>
      </c>
      <c r="P30" s="48">
        <v>0</v>
      </c>
      <c r="Q30" s="97">
        <f>H30-I30-R30-S30</f>
        <v>2417011</v>
      </c>
      <c r="R30" s="48">
        <v>0</v>
      </c>
      <c r="S30" s="487">
        <v>0</v>
      </c>
      <c r="T30" s="49">
        <f t="shared" si="6"/>
        <v>9982911</v>
      </c>
      <c r="U30" s="51">
        <f t="shared" si="1"/>
        <v>0.09139797342802326</v>
      </c>
      <c r="V30" s="80">
        <f t="shared" si="7"/>
        <v>10743979</v>
      </c>
      <c r="W30" s="82">
        <f t="shared" si="8"/>
        <v>10743979</v>
      </c>
      <c r="X30" s="82">
        <f t="shared" si="9"/>
        <v>0</v>
      </c>
      <c r="Y30" s="41"/>
    </row>
    <row r="31" spans="1:25" s="14" customFormat="1" ht="20.25" customHeight="1">
      <c r="A31" s="35">
        <v>3.4</v>
      </c>
      <c r="B31" s="36" t="s">
        <v>66</v>
      </c>
      <c r="C31" s="49">
        <f t="shared" si="2"/>
        <v>80104</v>
      </c>
      <c r="D31" s="321">
        <f>'[5]05 Duy Tien'!D14</f>
        <v>19139</v>
      </c>
      <c r="E31" s="487">
        <v>60965</v>
      </c>
      <c r="F31" s="487">
        <v>0</v>
      </c>
      <c r="G31" s="48">
        <v>0</v>
      </c>
      <c r="H31" s="49">
        <f t="shared" si="4"/>
        <v>80104</v>
      </c>
      <c r="I31" s="49">
        <f t="shared" si="12"/>
        <v>52204</v>
      </c>
      <c r="J31" s="49">
        <f t="shared" si="5"/>
        <v>44640</v>
      </c>
      <c r="K31" s="487">
        <v>44640</v>
      </c>
      <c r="L31" s="487">
        <v>0</v>
      </c>
      <c r="M31" s="487">
        <v>0</v>
      </c>
      <c r="N31" s="487">
        <v>7564</v>
      </c>
      <c r="O31" s="487">
        <v>0</v>
      </c>
      <c r="P31" s="48">
        <v>0</v>
      </c>
      <c r="Q31" s="97">
        <f>H31-I31-R31-S31</f>
        <v>27900</v>
      </c>
      <c r="R31" s="48">
        <v>0</v>
      </c>
      <c r="S31" s="487">
        <v>0</v>
      </c>
      <c r="T31" s="49">
        <f t="shared" si="6"/>
        <v>35464</v>
      </c>
      <c r="U31" s="51">
        <f t="shared" si="1"/>
        <v>0.8551068883610451</v>
      </c>
      <c r="V31" s="80">
        <f t="shared" si="7"/>
        <v>80104</v>
      </c>
      <c r="W31" s="82">
        <f t="shared" si="8"/>
        <v>80104</v>
      </c>
      <c r="X31" s="82">
        <f t="shared" si="9"/>
        <v>0</v>
      </c>
      <c r="Y31" s="41"/>
    </row>
    <row r="32" spans="1:25" s="57" customFormat="1" ht="25.5" customHeight="1">
      <c r="A32" s="52">
        <v>4</v>
      </c>
      <c r="B32" s="53" t="s">
        <v>67</v>
      </c>
      <c r="C32" s="54">
        <f t="shared" si="2"/>
        <v>10879728</v>
      </c>
      <c r="D32" s="55">
        <f aca="true" t="shared" si="15" ref="D32:S32">SUM(D33:D37)</f>
        <v>1689299</v>
      </c>
      <c r="E32" s="55">
        <f t="shared" si="15"/>
        <v>9190429</v>
      </c>
      <c r="F32" s="55">
        <f t="shared" si="15"/>
        <v>2450141</v>
      </c>
      <c r="G32" s="55">
        <f t="shared" si="15"/>
        <v>0</v>
      </c>
      <c r="H32" s="55">
        <f t="shared" si="15"/>
        <v>8429587</v>
      </c>
      <c r="I32" s="55">
        <f t="shared" si="15"/>
        <v>8230153</v>
      </c>
      <c r="J32" s="55">
        <f t="shared" si="15"/>
        <v>5558971</v>
      </c>
      <c r="K32" s="55">
        <f t="shared" si="15"/>
        <v>4690468</v>
      </c>
      <c r="L32" s="55">
        <f t="shared" si="15"/>
        <v>858516</v>
      </c>
      <c r="M32" s="55">
        <f t="shared" si="15"/>
        <v>9987</v>
      </c>
      <c r="N32" s="55">
        <f t="shared" si="15"/>
        <v>2668696</v>
      </c>
      <c r="O32" s="55">
        <f t="shared" si="15"/>
        <v>0</v>
      </c>
      <c r="P32" s="55">
        <f t="shared" si="15"/>
        <v>2486</v>
      </c>
      <c r="Q32" s="55">
        <f t="shared" si="15"/>
        <v>199434</v>
      </c>
      <c r="R32" s="55">
        <f t="shared" si="15"/>
        <v>0</v>
      </c>
      <c r="S32" s="55">
        <f t="shared" si="15"/>
        <v>0</v>
      </c>
      <c r="T32" s="55">
        <f>SUM(T33:T37)</f>
        <v>2870616</v>
      </c>
      <c r="U32" s="56">
        <f t="shared" si="1"/>
        <v>0.6754395695924487</v>
      </c>
      <c r="V32" s="80">
        <f t="shared" si="7"/>
        <v>8429587</v>
      </c>
      <c r="W32" s="82">
        <f t="shared" si="8"/>
        <v>8429587</v>
      </c>
      <c r="X32" s="82">
        <f t="shared" si="9"/>
        <v>0</v>
      </c>
      <c r="Y32" s="91"/>
    </row>
    <row r="33" spans="1:25" s="14" customFormat="1" ht="20.25" customHeight="1">
      <c r="A33" s="35">
        <v>4.1</v>
      </c>
      <c r="B33" s="36" t="s">
        <v>69</v>
      </c>
      <c r="C33" s="49">
        <f t="shared" si="2"/>
        <v>4684328</v>
      </c>
      <c r="D33" s="321">
        <f>'[5]05 Kim Bang'!D11</f>
        <v>831208</v>
      </c>
      <c r="E33" s="487">
        <v>3853120</v>
      </c>
      <c r="F33" s="487">
        <v>0</v>
      </c>
      <c r="G33" s="48">
        <v>0</v>
      </c>
      <c r="H33" s="49">
        <f t="shared" si="4"/>
        <v>4684328</v>
      </c>
      <c r="I33" s="49">
        <f t="shared" si="12"/>
        <v>4513328</v>
      </c>
      <c r="J33" s="49">
        <f t="shared" si="5"/>
        <v>2905854</v>
      </c>
      <c r="K33" s="487">
        <v>2134224</v>
      </c>
      <c r="L33" s="487">
        <v>768356</v>
      </c>
      <c r="M33" s="487">
        <v>3274</v>
      </c>
      <c r="N33" s="487">
        <v>1604988</v>
      </c>
      <c r="O33" s="487">
        <v>0</v>
      </c>
      <c r="P33" s="48">
        <v>2486</v>
      </c>
      <c r="Q33" s="97">
        <f>H33-I33-R33-S33</f>
        <v>171000</v>
      </c>
      <c r="R33" s="48">
        <v>0</v>
      </c>
      <c r="S33" s="487">
        <v>0</v>
      </c>
      <c r="T33" s="49">
        <f t="shared" si="6"/>
        <v>1778474</v>
      </c>
      <c r="U33" s="51">
        <f t="shared" si="1"/>
        <v>0.6438384269878015</v>
      </c>
      <c r="V33" s="80">
        <f t="shared" si="7"/>
        <v>4684328</v>
      </c>
      <c r="W33" s="82">
        <f t="shared" si="8"/>
        <v>4684328</v>
      </c>
      <c r="X33" s="82">
        <f t="shared" si="9"/>
        <v>0</v>
      </c>
      <c r="Y33" s="41"/>
    </row>
    <row r="34" spans="1:25" s="14" customFormat="1" ht="20.25" customHeight="1">
      <c r="A34" s="35">
        <v>4.3</v>
      </c>
      <c r="B34" s="36" t="s">
        <v>71</v>
      </c>
      <c r="C34" s="49">
        <f t="shared" si="2"/>
        <v>2912304</v>
      </c>
      <c r="D34" s="321">
        <f>'[5]05 Kim Bang'!D12</f>
        <v>14320</v>
      </c>
      <c r="E34" s="487">
        <v>2897984</v>
      </c>
      <c r="F34" s="487">
        <v>2446896</v>
      </c>
      <c r="G34" s="48">
        <v>0</v>
      </c>
      <c r="H34" s="49">
        <f t="shared" si="4"/>
        <v>465408</v>
      </c>
      <c r="I34" s="49">
        <f t="shared" si="12"/>
        <v>465408</v>
      </c>
      <c r="J34" s="49">
        <f t="shared" si="5"/>
        <v>210017</v>
      </c>
      <c r="K34" s="487">
        <v>205617</v>
      </c>
      <c r="L34" s="487">
        <v>4400</v>
      </c>
      <c r="M34" s="487">
        <v>0</v>
      </c>
      <c r="N34" s="487">
        <v>255391</v>
      </c>
      <c r="O34" s="487">
        <v>0</v>
      </c>
      <c r="P34" s="48">
        <v>0</v>
      </c>
      <c r="Q34" s="97">
        <f>H34-I34-R34-S34</f>
        <v>0</v>
      </c>
      <c r="R34" s="48">
        <v>0</v>
      </c>
      <c r="S34" s="487">
        <v>0</v>
      </c>
      <c r="T34" s="49">
        <f t="shared" si="6"/>
        <v>255391</v>
      </c>
      <c r="U34" s="51">
        <f t="shared" si="1"/>
        <v>0.451253523789879</v>
      </c>
      <c r="V34" s="80">
        <f t="shared" si="7"/>
        <v>465408</v>
      </c>
      <c r="W34" s="82">
        <f t="shared" si="8"/>
        <v>465408</v>
      </c>
      <c r="X34" s="82">
        <f t="shared" si="9"/>
        <v>0</v>
      </c>
      <c r="Y34" s="41"/>
    </row>
    <row r="35" spans="1:25" s="14" customFormat="1" ht="20.25" customHeight="1">
      <c r="A35" s="35">
        <v>4.4</v>
      </c>
      <c r="B35" s="36" t="s">
        <v>72</v>
      </c>
      <c r="C35" s="49">
        <f t="shared" si="2"/>
        <v>2414184</v>
      </c>
      <c r="D35" s="321">
        <f>'[5]05 Kim Bang'!D13</f>
        <v>460865</v>
      </c>
      <c r="E35" s="487">
        <v>1953319</v>
      </c>
      <c r="F35" s="487">
        <v>700</v>
      </c>
      <c r="G35" s="48">
        <v>0</v>
      </c>
      <c r="H35" s="49">
        <f t="shared" si="4"/>
        <v>2413484</v>
      </c>
      <c r="I35" s="49">
        <f t="shared" si="12"/>
        <v>2387995</v>
      </c>
      <c r="J35" s="49">
        <f t="shared" si="5"/>
        <v>1950333</v>
      </c>
      <c r="K35" s="487">
        <v>1933910</v>
      </c>
      <c r="L35" s="487">
        <v>9710</v>
      </c>
      <c r="M35" s="487">
        <v>6713</v>
      </c>
      <c r="N35" s="487">
        <v>437662</v>
      </c>
      <c r="O35" s="487">
        <v>0</v>
      </c>
      <c r="P35" s="48">
        <v>0</v>
      </c>
      <c r="Q35" s="97">
        <f>H35-I35-R35-S35</f>
        <v>25489</v>
      </c>
      <c r="R35" s="48">
        <v>0</v>
      </c>
      <c r="S35" s="487">
        <v>0</v>
      </c>
      <c r="T35" s="49">
        <f t="shared" si="6"/>
        <v>463151</v>
      </c>
      <c r="U35" s="51">
        <f t="shared" si="1"/>
        <v>0.8167240718678221</v>
      </c>
      <c r="V35" s="80">
        <f t="shared" si="7"/>
        <v>2413484</v>
      </c>
      <c r="W35" s="82">
        <f t="shared" si="8"/>
        <v>2413484</v>
      </c>
      <c r="X35" s="82">
        <f t="shared" si="9"/>
        <v>0</v>
      </c>
      <c r="Y35" s="41"/>
    </row>
    <row r="36" spans="1:25" s="14" customFormat="1" ht="20.25" customHeight="1">
      <c r="A36" s="35">
        <v>4.5</v>
      </c>
      <c r="B36" s="36" t="s">
        <v>90</v>
      </c>
      <c r="C36" s="49">
        <f t="shared" si="2"/>
        <v>785157</v>
      </c>
      <c r="D36" s="321">
        <f>'[5]05 Kim Bang'!D14</f>
        <v>382906</v>
      </c>
      <c r="E36" s="487">
        <v>402251</v>
      </c>
      <c r="F36" s="487">
        <v>200</v>
      </c>
      <c r="G36" s="48">
        <v>0</v>
      </c>
      <c r="H36" s="49">
        <f t="shared" si="4"/>
        <v>784957</v>
      </c>
      <c r="I36" s="49">
        <f t="shared" si="12"/>
        <v>782012</v>
      </c>
      <c r="J36" s="49">
        <f t="shared" si="5"/>
        <v>416257</v>
      </c>
      <c r="K36" s="487">
        <v>340207</v>
      </c>
      <c r="L36" s="487">
        <v>76050</v>
      </c>
      <c r="M36" s="487">
        <v>0</v>
      </c>
      <c r="N36" s="487">
        <v>365755</v>
      </c>
      <c r="O36" s="487">
        <v>0</v>
      </c>
      <c r="P36" s="48">
        <v>0</v>
      </c>
      <c r="Q36" s="97">
        <f>H36-I36-R36-S36</f>
        <v>2945</v>
      </c>
      <c r="R36" s="48">
        <v>0</v>
      </c>
      <c r="S36" s="487">
        <v>0</v>
      </c>
      <c r="T36" s="49">
        <f t="shared" si="6"/>
        <v>368700</v>
      </c>
      <c r="U36" s="51">
        <f t="shared" si="1"/>
        <v>0.5322897858344885</v>
      </c>
      <c r="V36" s="80">
        <f t="shared" si="7"/>
        <v>784957</v>
      </c>
      <c r="W36" s="82">
        <f t="shared" si="8"/>
        <v>784957</v>
      </c>
      <c r="X36" s="82">
        <f t="shared" si="9"/>
        <v>0</v>
      </c>
      <c r="Y36" s="41"/>
    </row>
    <row r="37" spans="1:25" s="14" customFormat="1" ht="20.25" customHeight="1">
      <c r="A37" s="35">
        <v>4.6</v>
      </c>
      <c r="B37" s="36" t="s">
        <v>68</v>
      </c>
      <c r="C37" s="49">
        <f t="shared" si="2"/>
        <v>83755</v>
      </c>
      <c r="D37" s="321">
        <f>'[5]05 Kim Bang'!D15</f>
        <v>0</v>
      </c>
      <c r="E37" s="487">
        <v>83755</v>
      </c>
      <c r="F37" s="487">
        <v>2345</v>
      </c>
      <c r="G37" s="48">
        <v>0</v>
      </c>
      <c r="H37" s="49">
        <f t="shared" si="4"/>
        <v>81410</v>
      </c>
      <c r="I37" s="49">
        <f t="shared" si="12"/>
        <v>81410</v>
      </c>
      <c r="J37" s="49">
        <f t="shared" si="5"/>
        <v>76510</v>
      </c>
      <c r="K37" s="487">
        <v>76510</v>
      </c>
      <c r="L37" s="487">
        <v>0</v>
      </c>
      <c r="M37" s="487">
        <v>0</v>
      </c>
      <c r="N37" s="487">
        <v>4900</v>
      </c>
      <c r="O37" s="487">
        <v>0</v>
      </c>
      <c r="P37" s="48">
        <v>0</v>
      </c>
      <c r="Q37" s="97">
        <f>H37-I37-R37-S37</f>
        <v>0</v>
      </c>
      <c r="R37" s="48">
        <v>0</v>
      </c>
      <c r="S37" s="487">
        <v>0</v>
      </c>
      <c r="T37" s="49">
        <f t="shared" si="6"/>
        <v>4900</v>
      </c>
      <c r="U37" s="51">
        <f t="shared" si="1"/>
        <v>0.939810834049871</v>
      </c>
      <c r="V37" s="80">
        <f t="shared" si="7"/>
        <v>81410</v>
      </c>
      <c r="W37" s="82">
        <f t="shared" si="8"/>
        <v>81410</v>
      </c>
      <c r="X37" s="82">
        <f t="shared" si="9"/>
        <v>0</v>
      </c>
      <c r="Y37" s="41"/>
    </row>
    <row r="38" spans="1:25" s="57" customFormat="1" ht="26.25" customHeight="1">
      <c r="A38" s="52">
        <v>5</v>
      </c>
      <c r="B38" s="53" t="s">
        <v>73</v>
      </c>
      <c r="C38" s="54">
        <f t="shared" si="2"/>
        <v>67700403</v>
      </c>
      <c r="D38" s="55">
        <f>SUM(D39:D42)</f>
        <v>15438536</v>
      </c>
      <c r="E38" s="55">
        <f>SUM(E39:E42)</f>
        <v>52261867</v>
      </c>
      <c r="F38" s="55">
        <f>SUM(F39:F42)</f>
        <v>1387312</v>
      </c>
      <c r="G38" s="55">
        <f>SUM(G39:G42)</f>
        <v>0</v>
      </c>
      <c r="H38" s="55">
        <f aca="true" t="shared" si="16" ref="H38:S38">SUM(H39:H42)</f>
        <v>66313091</v>
      </c>
      <c r="I38" s="55">
        <f t="shared" si="16"/>
        <v>51808438</v>
      </c>
      <c r="J38" s="55">
        <f t="shared" si="16"/>
        <v>23254679</v>
      </c>
      <c r="K38" s="55">
        <f t="shared" si="16"/>
        <v>22987046</v>
      </c>
      <c r="L38" s="55">
        <f t="shared" si="16"/>
        <v>267633</v>
      </c>
      <c r="M38" s="55">
        <f t="shared" si="16"/>
        <v>0</v>
      </c>
      <c r="N38" s="55">
        <f t="shared" si="16"/>
        <v>28553759</v>
      </c>
      <c r="O38" s="55">
        <f t="shared" si="16"/>
        <v>0</v>
      </c>
      <c r="P38" s="55">
        <f t="shared" si="16"/>
        <v>0</v>
      </c>
      <c r="Q38" s="55">
        <f t="shared" si="16"/>
        <v>14504653</v>
      </c>
      <c r="R38" s="55">
        <f t="shared" si="16"/>
        <v>0</v>
      </c>
      <c r="S38" s="55">
        <f t="shared" si="16"/>
        <v>0</v>
      </c>
      <c r="T38" s="55">
        <f>SUM(T39:T42)</f>
        <v>43058412</v>
      </c>
      <c r="U38" s="56">
        <f t="shared" si="1"/>
        <v>0.4488589098169684</v>
      </c>
      <c r="V38" s="80">
        <f t="shared" si="7"/>
        <v>66313091</v>
      </c>
      <c r="W38" s="82">
        <f t="shared" si="8"/>
        <v>66313091</v>
      </c>
      <c r="X38" s="82">
        <f t="shared" si="9"/>
        <v>0</v>
      </c>
      <c r="Y38" s="91"/>
    </row>
    <row r="39" spans="1:25" s="14" customFormat="1" ht="24.75" customHeight="1">
      <c r="A39" s="35">
        <v>5.1</v>
      </c>
      <c r="B39" s="36" t="s">
        <v>74</v>
      </c>
      <c r="C39" s="49">
        <f>D39+E39</f>
        <v>2310508</v>
      </c>
      <c r="D39" s="489">
        <f>'[5]05 Thanh Liem'!D11</f>
        <v>1237202</v>
      </c>
      <c r="E39" s="487">
        <v>1073306</v>
      </c>
      <c r="F39" s="487">
        <v>32934</v>
      </c>
      <c r="G39" s="48">
        <v>0</v>
      </c>
      <c r="H39" s="49">
        <f>C39-G39-F39</f>
        <v>2277574</v>
      </c>
      <c r="I39" s="49">
        <f t="shared" si="12"/>
        <v>1351196</v>
      </c>
      <c r="J39" s="49">
        <f t="shared" si="5"/>
        <v>863499</v>
      </c>
      <c r="K39" s="487">
        <v>839318</v>
      </c>
      <c r="L39" s="487">
        <v>24181</v>
      </c>
      <c r="M39" s="487">
        <v>0</v>
      </c>
      <c r="N39" s="487">
        <v>487697</v>
      </c>
      <c r="O39" s="487">
        <v>0</v>
      </c>
      <c r="P39" s="48">
        <v>0</v>
      </c>
      <c r="Q39" s="97">
        <f>H39-I39-R39-S39</f>
        <v>926378</v>
      </c>
      <c r="R39" s="48">
        <v>0</v>
      </c>
      <c r="S39" s="487">
        <v>0</v>
      </c>
      <c r="T39" s="49">
        <f t="shared" si="6"/>
        <v>1414075</v>
      </c>
      <c r="U39" s="51">
        <f t="shared" si="1"/>
        <v>0.6390627266510558</v>
      </c>
      <c r="V39" s="80">
        <f>IF(H39=C39-F39-G39,H39,"KT lai")</f>
        <v>2277574</v>
      </c>
      <c r="W39" s="82">
        <f t="shared" si="8"/>
        <v>2277574</v>
      </c>
      <c r="X39" s="82">
        <f t="shared" si="9"/>
        <v>0</v>
      </c>
      <c r="Y39" s="41"/>
    </row>
    <row r="40" spans="1:25" s="14" customFormat="1" ht="24.75" customHeight="1">
      <c r="A40" s="35">
        <v>5.2</v>
      </c>
      <c r="B40" s="36" t="s">
        <v>75</v>
      </c>
      <c r="C40" s="49">
        <f>D40+E40</f>
        <v>110397</v>
      </c>
      <c r="D40" s="489">
        <f>'[5]05 Thanh Liem'!D12</f>
        <v>11412</v>
      </c>
      <c r="E40" s="487">
        <v>98985</v>
      </c>
      <c r="F40" s="487">
        <v>0</v>
      </c>
      <c r="G40" s="48">
        <v>0</v>
      </c>
      <c r="H40" s="49">
        <f>C40-G40-F40</f>
        <v>110397</v>
      </c>
      <c r="I40" s="49">
        <f t="shared" si="12"/>
        <v>110397</v>
      </c>
      <c r="J40" s="49">
        <f>K40+L40+M40</f>
        <v>105397</v>
      </c>
      <c r="K40" s="487">
        <v>68777</v>
      </c>
      <c r="L40" s="487">
        <v>36620</v>
      </c>
      <c r="M40" s="487">
        <v>0</v>
      </c>
      <c r="N40" s="487">
        <v>5000</v>
      </c>
      <c r="O40" s="487">
        <v>0</v>
      </c>
      <c r="P40" s="48">
        <v>0</v>
      </c>
      <c r="Q40" s="97">
        <f>H40-I40-R40-S40</f>
        <v>0</v>
      </c>
      <c r="R40" s="48">
        <v>0</v>
      </c>
      <c r="S40" s="487">
        <v>0</v>
      </c>
      <c r="T40" s="49">
        <f>SUM(N40:S40)</f>
        <v>5000</v>
      </c>
      <c r="U40" s="51">
        <f>IF(I40&lt;&gt;0,J40/I40,"")</f>
        <v>0.9547089141915088</v>
      </c>
      <c r="V40" s="80">
        <f>IF(H40=C40-F40-G40,H40,"KT lai")</f>
        <v>110397</v>
      </c>
      <c r="W40" s="82">
        <f>I40+Q40+R40+S40</f>
        <v>110397</v>
      </c>
      <c r="X40" s="82">
        <f>V40-W40</f>
        <v>0</v>
      </c>
      <c r="Y40" s="41"/>
    </row>
    <row r="41" spans="1:25" s="14" customFormat="1" ht="24.75" customHeight="1">
      <c r="A41" s="35">
        <v>5.3</v>
      </c>
      <c r="B41" s="36" t="s">
        <v>91</v>
      </c>
      <c r="C41" s="49">
        <f>D41+E41</f>
        <v>7596880</v>
      </c>
      <c r="D41" s="489">
        <f>'[5]05 Thanh Liem'!D13</f>
        <v>494727</v>
      </c>
      <c r="E41" s="487">
        <v>7102153</v>
      </c>
      <c r="F41" s="487">
        <v>380</v>
      </c>
      <c r="G41" s="48">
        <v>0</v>
      </c>
      <c r="H41" s="49">
        <f>C41-G41-F41</f>
        <v>7596500</v>
      </c>
      <c r="I41" s="49">
        <f t="shared" si="12"/>
        <v>4939326</v>
      </c>
      <c r="J41" s="49">
        <f>K41+L41+M41</f>
        <v>2021056</v>
      </c>
      <c r="K41" s="487">
        <v>1968518</v>
      </c>
      <c r="L41" s="487">
        <v>52538</v>
      </c>
      <c r="M41" s="487">
        <v>0</v>
      </c>
      <c r="N41" s="487">
        <v>2918270</v>
      </c>
      <c r="O41" s="487">
        <v>0</v>
      </c>
      <c r="P41" s="48">
        <v>0</v>
      </c>
      <c r="Q41" s="97">
        <f>H41-I41-R41-S41</f>
        <v>2657174</v>
      </c>
      <c r="R41" s="48"/>
      <c r="S41" s="487">
        <v>0</v>
      </c>
      <c r="T41" s="49">
        <f>SUM(N41:S41)</f>
        <v>5575444</v>
      </c>
      <c r="U41" s="51">
        <f>IF(I41&lt;&gt;0,J41/I41,"")</f>
        <v>0.4091764746850076</v>
      </c>
      <c r="V41" s="80"/>
      <c r="W41" s="82"/>
      <c r="X41" s="82"/>
      <c r="Y41" s="41"/>
    </row>
    <row r="42" spans="1:25" s="14" customFormat="1" ht="24.75" customHeight="1">
      <c r="A42" s="35">
        <v>5.4</v>
      </c>
      <c r="B42" s="36" t="s">
        <v>79</v>
      </c>
      <c r="C42" s="49">
        <f>D42+E42</f>
        <v>57682618</v>
      </c>
      <c r="D42" s="489">
        <f>'[5]05 Thanh Liem'!D14</f>
        <v>13695195</v>
      </c>
      <c r="E42" s="487">
        <v>43987423</v>
      </c>
      <c r="F42" s="487">
        <v>1353998</v>
      </c>
      <c r="G42" s="48">
        <v>0</v>
      </c>
      <c r="H42" s="49">
        <f>C42-G42-F42</f>
        <v>56328620</v>
      </c>
      <c r="I42" s="49">
        <f t="shared" si="12"/>
        <v>45407519</v>
      </c>
      <c r="J42" s="49">
        <f>K42+L42+M42</f>
        <v>20264727</v>
      </c>
      <c r="K42" s="487">
        <v>20110433</v>
      </c>
      <c r="L42" s="487">
        <v>154294</v>
      </c>
      <c r="M42" s="487">
        <v>0</v>
      </c>
      <c r="N42" s="487">
        <v>25142792</v>
      </c>
      <c r="O42" s="487">
        <v>0</v>
      </c>
      <c r="P42" s="48">
        <v>0</v>
      </c>
      <c r="Q42" s="97">
        <f>H42-I42-R42-S42</f>
        <v>10921101</v>
      </c>
      <c r="R42" s="48">
        <v>0</v>
      </c>
      <c r="S42" s="487">
        <v>0</v>
      </c>
      <c r="T42" s="49">
        <f t="shared" si="6"/>
        <v>36063893</v>
      </c>
      <c r="U42" s="51">
        <f t="shared" si="1"/>
        <v>0.44628571316569837</v>
      </c>
      <c r="V42" s="80">
        <f>IF(H42=C42-F42-G42,H42,"KT lai")</f>
        <v>56328620</v>
      </c>
      <c r="W42" s="82">
        <f t="shared" si="8"/>
        <v>56328620</v>
      </c>
      <c r="X42" s="82">
        <f t="shared" si="9"/>
        <v>0</v>
      </c>
      <c r="Y42" s="41"/>
    </row>
    <row r="43" spans="1:25" s="57" customFormat="1" ht="27" customHeight="1">
      <c r="A43" s="52">
        <v>6</v>
      </c>
      <c r="B43" s="53" t="s">
        <v>76</v>
      </c>
      <c r="C43" s="54">
        <f t="shared" si="2"/>
        <v>89472213</v>
      </c>
      <c r="D43" s="55">
        <f aca="true" t="shared" si="17" ref="D43:S43">SUM(D44:D47)</f>
        <v>66249304</v>
      </c>
      <c r="E43" s="55">
        <f t="shared" si="17"/>
        <v>23222909</v>
      </c>
      <c r="F43" s="55">
        <f t="shared" si="17"/>
        <v>93802</v>
      </c>
      <c r="G43" s="55">
        <f t="shared" si="17"/>
        <v>0</v>
      </c>
      <c r="H43" s="55">
        <f t="shared" si="17"/>
        <v>89378411</v>
      </c>
      <c r="I43" s="55">
        <f t="shared" si="17"/>
        <v>44937921</v>
      </c>
      <c r="J43" s="55">
        <f t="shared" si="17"/>
        <v>19083724</v>
      </c>
      <c r="K43" s="55">
        <f t="shared" si="17"/>
        <v>11048322</v>
      </c>
      <c r="L43" s="55">
        <f t="shared" si="17"/>
        <v>7930846</v>
      </c>
      <c r="M43" s="55">
        <f t="shared" si="17"/>
        <v>104556</v>
      </c>
      <c r="N43" s="55">
        <f t="shared" si="17"/>
        <v>25854197</v>
      </c>
      <c r="O43" s="55">
        <f t="shared" si="17"/>
        <v>0</v>
      </c>
      <c r="P43" s="55">
        <f t="shared" si="17"/>
        <v>0</v>
      </c>
      <c r="Q43" s="55">
        <f t="shared" si="17"/>
        <v>44440490</v>
      </c>
      <c r="R43" s="55">
        <f t="shared" si="17"/>
        <v>0</v>
      </c>
      <c r="S43" s="55">
        <f t="shared" si="17"/>
        <v>0</v>
      </c>
      <c r="T43" s="55">
        <f>SUM(T44:T47)</f>
        <v>70294687</v>
      </c>
      <c r="U43" s="56">
        <f t="shared" si="1"/>
        <v>0.42466860004493756</v>
      </c>
      <c r="V43" s="80">
        <f t="shared" si="7"/>
        <v>89378411</v>
      </c>
      <c r="W43" s="82">
        <f t="shared" si="8"/>
        <v>89378411</v>
      </c>
      <c r="X43" s="82">
        <f t="shared" si="9"/>
        <v>0</v>
      </c>
      <c r="Y43" s="91"/>
    </row>
    <row r="44" spans="1:25" s="14" customFormat="1" ht="27" customHeight="1">
      <c r="A44" s="35">
        <v>6.1</v>
      </c>
      <c r="B44" s="36" t="s">
        <v>78</v>
      </c>
      <c r="C44" s="49">
        <f t="shared" si="2"/>
        <v>49142723</v>
      </c>
      <c r="D44" s="490">
        <f>'[5]05 Phu Ly'!D11</f>
        <v>42079690</v>
      </c>
      <c r="E44" s="487">
        <v>7063033</v>
      </c>
      <c r="F44" s="487">
        <v>10553</v>
      </c>
      <c r="G44" s="48">
        <v>0</v>
      </c>
      <c r="H44" s="49">
        <f t="shared" si="4"/>
        <v>49132170</v>
      </c>
      <c r="I44" s="49">
        <f t="shared" si="12"/>
        <v>13114039</v>
      </c>
      <c r="J44" s="49">
        <f t="shared" si="5"/>
        <v>5511521</v>
      </c>
      <c r="K44" s="487">
        <v>5231331</v>
      </c>
      <c r="L44" s="487">
        <v>241524</v>
      </c>
      <c r="M44" s="487">
        <v>38666</v>
      </c>
      <c r="N44" s="487">
        <v>7602518</v>
      </c>
      <c r="O44" s="487">
        <v>0</v>
      </c>
      <c r="P44" s="48">
        <v>0</v>
      </c>
      <c r="Q44" s="483">
        <f>H44-I44-R44-S44</f>
        <v>36018131</v>
      </c>
      <c r="R44" s="48">
        <v>0</v>
      </c>
      <c r="S44" s="487">
        <v>0</v>
      </c>
      <c r="T44" s="49">
        <f t="shared" si="6"/>
        <v>43620649</v>
      </c>
      <c r="U44" s="51">
        <f t="shared" si="1"/>
        <v>0.42027639234563813</v>
      </c>
      <c r="V44" s="80">
        <f t="shared" si="7"/>
        <v>49132170</v>
      </c>
      <c r="W44" s="82">
        <f t="shared" si="8"/>
        <v>49132170</v>
      </c>
      <c r="X44" s="82">
        <f t="shared" si="9"/>
        <v>0</v>
      </c>
      <c r="Y44" s="41"/>
    </row>
    <row r="45" spans="1:25" s="14" customFormat="1" ht="27" customHeight="1">
      <c r="A45" s="35">
        <v>6.3</v>
      </c>
      <c r="B45" s="36" t="s">
        <v>81</v>
      </c>
      <c r="C45" s="49">
        <f t="shared" si="2"/>
        <v>30616835</v>
      </c>
      <c r="D45" s="490">
        <f>'[5]05 Phu Ly'!D12</f>
        <v>16774112</v>
      </c>
      <c r="E45" s="487">
        <v>13842723</v>
      </c>
      <c r="F45" s="487">
        <v>17259</v>
      </c>
      <c r="G45" s="48">
        <v>0</v>
      </c>
      <c r="H45" s="49">
        <f t="shared" si="4"/>
        <v>30599576</v>
      </c>
      <c r="I45" s="49">
        <f t="shared" si="12"/>
        <v>24844181</v>
      </c>
      <c r="J45" s="49">
        <f t="shared" si="5"/>
        <v>11966024</v>
      </c>
      <c r="K45" s="487">
        <v>4362775</v>
      </c>
      <c r="L45" s="487">
        <v>7568320</v>
      </c>
      <c r="M45" s="487">
        <v>34929</v>
      </c>
      <c r="N45" s="487">
        <v>12878157</v>
      </c>
      <c r="O45" s="487">
        <v>0</v>
      </c>
      <c r="P45" s="48">
        <v>0</v>
      </c>
      <c r="Q45" s="483">
        <f>H45-I45-R45-S45</f>
        <v>5755395</v>
      </c>
      <c r="R45" s="48">
        <v>0</v>
      </c>
      <c r="S45" s="487">
        <v>0</v>
      </c>
      <c r="T45" s="49">
        <f t="shared" si="6"/>
        <v>18633552</v>
      </c>
      <c r="U45" s="51">
        <f t="shared" si="1"/>
        <v>0.48164292475570036</v>
      </c>
      <c r="V45" s="80">
        <f t="shared" si="7"/>
        <v>30599576</v>
      </c>
      <c r="W45" s="82">
        <f t="shared" si="8"/>
        <v>30599576</v>
      </c>
      <c r="X45" s="82">
        <f t="shared" si="9"/>
        <v>0</v>
      </c>
      <c r="Y45" s="41"/>
    </row>
    <row r="46" spans="1:25" s="14" customFormat="1" ht="27" customHeight="1">
      <c r="A46" s="35">
        <v>6.4</v>
      </c>
      <c r="B46" s="36" t="s">
        <v>82</v>
      </c>
      <c r="C46" s="49">
        <f t="shared" si="2"/>
        <v>9678405</v>
      </c>
      <c r="D46" s="490">
        <f>'[5]05 Phu Ly'!D13</f>
        <v>7395502</v>
      </c>
      <c r="E46" s="487">
        <v>2282903</v>
      </c>
      <c r="F46" s="487">
        <v>60400</v>
      </c>
      <c r="G46" s="48">
        <v>0</v>
      </c>
      <c r="H46" s="49">
        <f t="shared" si="4"/>
        <v>9618005</v>
      </c>
      <c r="I46" s="49">
        <f t="shared" si="12"/>
        <v>6951041</v>
      </c>
      <c r="J46" s="49">
        <f t="shared" si="5"/>
        <v>1577519</v>
      </c>
      <c r="K46" s="487">
        <v>1425556</v>
      </c>
      <c r="L46" s="487">
        <v>121002</v>
      </c>
      <c r="M46" s="487">
        <v>30961</v>
      </c>
      <c r="N46" s="487">
        <v>5373522</v>
      </c>
      <c r="O46" s="487">
        <v>0</v>
      </c>
      <c r="P46" s="48">
        <v>0</v>
      </c>
      <c r="Q46" s="483">
        <f>H46-I46-R46-S46</f>
        <v>2666964</v>
      </c>
      <c r="R46" s="48">
        <v>0</v>
      </c>
      <c r="S46" s="487">
        <v>0</v>
      </c>
      <c r="T46" s="49">
        <f t="shared" si="6"/>
        <v>8040486</v>
      </c>
      <c r="U46" s="51">
        <f t="shared" si="1"/>
        <v>0.22694715798683968</v>
      </c>
      <c r="V46" s="80">
        <f t="shared" si="7"/>
        <v>9618005</v>
      </c>
      <c r="W46" s="82">
        <f t="shared" si="8"/>
        <v>9618005</v>
      </c>
      <c r="X46" s="82">
        <f t="shared" si="9"/>
        <v>0</v>
      </c>
      <c r="Y46" s="41"/>
    </row>
    <row r="47" spans="1:25" s="14" customFormat="1" ht="27" customHeight="1">
      <c r="A47" s="35">
        <v>6.5</v>
      </c>
      <c r="B47" s="36" t="s">
        <v>58</v>
      </c>
      <c r="C47" s="49">
        <f t="shared" si="2"/>
        <v>34250</v>
      </c>
      <c r="D47" s="490">
        <f>'[5]05 Phu Ly'!D14</f>
        <v>0</v>
      </c>
      <c r="E47" s="487">
        <v>34250</v>
      </c>
      <c r="F47" s="487">
        <v>5590</v>
      </c>
      <c r="G47" s="48">
        <v>0</v>
      </c>
      <c r="H47" s="49">
        <f t="shared" si="4"/>
        <v>28660</v>
      </c>
      <c r="I47" s="49">
        <f t="shared" si="12"/>
        <v>28660</v>
      </c>
      <c r="J47" s="49">
        <f t="shared" si="5"/>
        <v>28660</v>
      </c>
      <c r="K47" s="487">
        <v>28660</v>
      </c>
      <c r="L47" s="487">
        <v>0</v>
      </c>
      <c r="M47" s="487">
        <v>0</v>
      </c>
      <c r="N47" s="487">
        <v>0</v>
      </c>
      <c r="O47" s="487">
        <v>0</v>
      </c>
      <c r="P47" s="48">
        <v>0</v>
      </c>
      <c r="Q47" s="483">
        <f>H47-I47-R47-S47</f>
        <v>0</v>
      </c>
      <c r="R47" s="48">
        <v>0</v>
      </c>
      <c r="S47" s="487">
        <v>0</v>
      </c>
      <c r="T47" s="49">
        <f t="shared" si="6"/>
        <v>0</v>
      </c>
      <c r="U47" s="51">
        <f t="shared" si="1"/>
        <v>1</v>
      </c>
      <c r="V47" s="80">
        <f t="shared" si="7"/>
        <v>28660</v>
      </c>
      <c r="W47" s="82">
        <f t="shared" si="8"/>
        <v>28660</v>
      </c>
      <c r="X47" s="82">
        <f t="shared" si="9"/>
        <v>0</v>
      </c>
      <c r="Y47" s="41"/>
    </row>
    <row r="48" spans="1:21" ht="21" customHeight="1">
      <c r="A48" s="573"/>
      <c r="B48" s="574"/>
      <c r="C48" s="574"/>
      <c r="D48" s="574"/>
      <c r="E48" s="574"/>
      <c r="F48" s="18"/>
      <c r="G48" s="18"/>
      <c r="H48" s="18"/>
      <c r="I48" s="19"/>
      <c r="J48" s="19"/>
      <c r="K48" s="19"/>
      <c r="L48" s="19"/>
      <c r="M48" s="19"/>
      <c r="N48" s="597" t="str">
        <f>TT!C4</f>
        <v>Hà Nam, ngày 30 tháng 9 năm 2021</v>
      </c>
      <c r="O48" s="598"/>
      <c r="P48" s="598"/>
      <c r="Q48" s="598"/>
      <c r="R48" s="598"/>
      <c r="S48" s="598"/>
      <c r="T48" s="598"/>
      <c r="U48" s="598"/>
    </row>
    <row r="49" spans="1:21" ht="21" customHeight="1">
      <c r="A49" s="599" t="s">
        <v>83</v>
      </c>
      <c r="B49" s="600"/>
      <c r="C49" s="600"/>
      <c r="D49" s="600"/>
      <c r="E49" s="600"/>
      <c r="F49" s="21"/>
      <c r="G49" s="21"/>
      <c r="H49" s="21"/>
      <c r="I49" s="22"/>
      <c r="J49" s="22"/>
      <c r="K49" s="22"/>
      <c r="L49" s="22"/>
      <c r="M49" s="22"/>
      <c r="N49" s="601" t="str">
        <f>TT!C5</f>
        <v>PHÓ CỤC TRƯỞNG</v>
      </c>
      <c r="O49" s="601"/>
      <c r="P49" s="601"/>
      <c r="Q49" s="601"/>
      <c r="R49" s="601"/>
      <c r="S49" s="601"/>
      <c r="T49" s="601"/>
      <c r="U49" s="601"/>
    </row>
    <row r="50" spans="1:21" ht="66.75" customHeight="1">
      <c r="A50" s="23"/>
      <c r="B50" s="23"/>
      <c r="C50" s="23"/>
      <c r="D50" s="23"/>
      <c r="E50" s="23"/>
      <c r="F50" s="24"/>
      <c r="G50" s="24"/>
      <c r="H50" s="24"/>
      <c r="I50" s="22"/>
      <c r="J50" s="22"/>
      <c r="K50" s="22"/>
      <c r="L50" s="22"/>
      <c r="M50" s="22"/>
      <c r="N50" s="22"/>
      <c r="O50" s="22"/>
      <c r="P50" s="24"/>
      <c r="Q50" s="25"/>
      <c r="R50" s="24"/>
      <c r="S50" s="22"/>
      <c r="T50" s="26"/>
      <c r="U50" s="26"/>
    </row>
    <row r="51" spans="1:21" ht="21" customHeight="1">
      <c r="A51" s="602" t="str">
        <f>'[1]TT'!C6</f>
        <v>TRẦN ĐỨC TOẢN</v>
      </c>
      <c r="B51" s="602"/>
      <c r="C51" s="602"/>
      <c r="D51" s="602"/>
      <c r="E51" s="602"/>
      <c r="F51" s="27" t="s">
        <v>45</v>
      </c>
      <c r="G51" s="27"/>
      <c r="H51" s="27"/>
      <c r="I51" s="27"/>
      <c r="J51" s="27"/>
      <c r="K51" s="27"/>
      <c r="L51" s="27"/>
      <c r="M51" s="27"/>
      <c r="N51" s="603" t="str">
        <f>TT!C3</f>
        <v>Vũ Ngọc Phương</v>
      </c>
      <c r="O51" s="603"/>
      <c r="P51" s="603"/>
      <c r="Q51" s="603"/>
      <c r="R51" s="603"/>
      <c r="S51" s="603"/>
      <c r="T51" s="603"/>
      <c r="U51" s="603"/>
    </row>
    <row r="52" ht="21" customHeight="1"/>
    <row r="53" ht="21" customHeight="1"/>
  </sheetData>
  <sheetProtection formatCells="0" formatColumns="0" formatRows="0" insertRows="0" deleteRows="0"/>
  <mergeCells count="34">
    <mergeCell ref="A51:E51"/>
    <mergeCell ref="N51:U51"/>
    <mergeCell ref="A8:B8"/>
    <mergeCell ref="A9:B9"/>
    <mergeCell ref="A48:E48"/>
    <mergeCell ref="N48:U48"/>
    <mergeCell ref="A49:E49"/>
    <mergeCell ref="N49:U49"/>
    <mergeCell ref="S4:S7"/>
    <mergeCell ref="J5:J7"/>
    <mergeCell ref="K5:M6"/>
    <mergeCell ref="N5:N7"/>
    <mergeCell ref="O5:O7"/>
    <mergeCell ref="P5:P7"/>
    <mergeCell ref="H3:H7"/>
    <mergeCell ref="I3:S3"/>
    <mergeCell ref="T3:T7"/>
    <mergeCell ref="U3:U7"/>
    <mergeCell ref="D4:D7"/>
    <mergeCell ref="E4:E7"/>
    <mergeCell ref="I4:I7"/>
    <mergeCell ref="J4:P4"/>
    <mergeCell ref="Q4:Q7"/>
    <mergeCell ref="R4:R7"/>
    <mergeCell ref="A1:D1"/>
    <mergeCell ref="E1:O1"/>
    <mergeCell ref="P1:U1"/>
    <mergeCell ref="P2:U2"/>
    <mergeCell ref="A3:A7"/>
    <mergeCell ref="B3:B7"/>
    <mergeCell ref="C3:C7"/>
    <mergeCell ref="D3:E3"/>
    <mergeCell ref="F3:F7"/>
    <mergeCell ref="G3:G7"/>
  </mergeCells>
  <printOptions/>
  <pageMargins left="0.38" right="0.3" top="0.39" bottom="0.42" header="0.31496062992126" footer="0.31496062992126"/>
  <pageSetup horizontalDpi="600" verticalDpi="600" orientation="landscape" paperSize="9" scale="65" r:id="rId2"/>
  <drawing r:id="rId1"/>
</worksheet>
</file>

<file path=xl/worksheets/sheet9.xml><?xml version="1.0" encoding="utf-8"?>
<worksheet xmlns="http://schemas.openxmlformats.org/spreadsheetml/2006/main" xmlns:r="http://schemas.openxmlformats.org/officeDocument/2006/relationships">
  <sheetPr>
    <tabColor rgb="FF0070C0"/>
  </sheetPr>
  <dimension ref="A1:P23"/>
  <sheetViews>
    <sheetView view="pageBreakPreview" zoomScaleSheetLayoutView="100" zoomScalePageLayoutView="0" workbookViewId="0" topLeftCell="A1">
      <selection activeCell="I17" sqref="I17"/>
    </sheetView>
  </sheetViews>
  <sheetFormatPr defaultColWidth="9.00390625" defaultRowHeight="15.75"/>
  <cols>
    <col min="1" max="1" width="4.375" style="144" customWidth="1"/>
    <col min="2" max="2" width="33.125" style="144" customWidth="1"/>
    <col min="3" max="8" width="10.875" style="144" customWidth="1"/>
    <col min="9" max="9" width="16.75390625" style="144" customWidth="1"/>
    <col min="10" max="10" width="16.50390625" style="144" customWidth="1"/>
    <col min="11" max="16384" width="9.00390625" style="144" customWidth="1"/>
  </cols>
  <sheetData>
    <row r="1" spans="1:16" s="1" customFormat="1" ht="78.75" customHeight="1">
      <c r="A1" s="585" t="s">
        <v>238</v>
      </c>
      <c r="B1" s="585"/>
      <c r="C1" s="556" t="s">
        <v>363</v>
      </c>
      <c r="D1" s="556"/>
      <c r="E1" s="556"/>
      <c r="F1" s="556"/>
      <c r="G1" s="556"/>
      <c r="H1" s="556"/>
      <c r="I1" s="586" t="str">
        <f>'[4]TT'!C2</f>
        <v>Đơn vị  báo cáo: Cục THADS tỉnh Hà Nam
Đơn vị nhận báo cáo: Tổng Cục THADS</v>
      </c>
      <c r="J1" s="586"/>
      <c r="K1" s="314"/>
      <c r="P1" s="315"/>
    </row>
    <row r="2" spans="1:10" ht="17.25" customHeight="1">
      <c r="A2" s="2"/>
      <c r="B2" s="4"/>
      <c r="D2" s="32"/>
      <c r="E2" s="316">
        <f>COUNTBLANK(C9:J16)</f>
        <v>16</v>
      </c>
      <c r="F2" s="32"/>
      <c r="I2" s="651" t="s">
        <v>239</v>
      </c>
      <c r="J2" s="651"/>
    </row>
    <row r="3" spans="1:10" ht="20.25" customHeight="1">
      <c r="A3" s="652" t="s">
        <v>2</v>
      </c>
      <c r="B3" s="652" t="s">
        <v>3</v>
      </c>
      <c r="C3" s="655" t="s">
        <v>240</v>
      </c>
      <c r="D3" s="655"/>
      <c r="E3" s="655" t="s">
        <v>241</v>
      </c>
      <c r="F3" s="655"/>
      <c r="G3" s="655" t="s">
        <v>242</v>
      </c>
      <c r="H3" s="655"/>
      <c r="I3" s="655" t="s">
        <v>243</v>
      </c>
      <c r="J3" s="655"/>
    </row>
    <row r="4" spans="1:10" ht="9" customHeight="1">
      <c r="A4" s="653"/>
      <c r="B4" s="653"/>
      <c r="C4" s="644" t="s">
        <v>244</v>
      </c>
      <c r="D4" s="644" t="s">
        <v>245</v>
      </c>
      <c r="E4" s="644" t="s">
        <v>244</v>
      </c>
      <c r="F4" s="644" t="s">
        <v>245</v>
      </c>
      <c r="G4" s="644" t="s">
        <v>244</v>
      </c>
      <c r="H4" s="644" t="s">
        <v>245</v>
      </c>
      <c r="I4" s="644" t="s">
        <v>244</v>
      </c>
      <c r="J4" s="644" t="s">
        <v>245</v>
      </c>
    </row>
    <row r="5" spans="1:10" ht="9" customHeight="1">
      <c r="A5" s="653"/>
      <c r="B5" s="653"/>
      <c r="C5" s="645"/>
      <c r="D5" s="645"/>
      <c r="E5" s="645"/>
      <c r="F5" s="645"/>
      <c r="G5" s="645"/>
      <c r="H5" s="645"/>
      <c r="I5" s="645"/>
      <c r="J5" s="645"/>
    </row>
    <row r="6" spans="1:10" ht="9" customHeight="1">
      <c r="A6" s="653"/>
      <c r="B6" s="653"/>
      <c r="C6" s="645"/>
      <c r="D6" s="645"/>
      <c r="E6" s="645"/>
      <c r="F6" s="645"/>
      <c r="G6" s="645"/>
      <c r="H6" s="645"/>
      <c r="I6" s="645"/>
      <c r="J6" s="645"/>
    </row>
    <row r="7" spans="1:10" ht="9" customHeight="1">
      <c r="A7" s="654"/>
      <c r="B7" s="654"/>
      <c r="C7" s="646"/>
      <c r="D7" s="646"/>
      <c r="E7" s="646"/>
      <c r="F7" s="646"/>
      <c r="G7" s="646"/>
      <c r="H7" s="646"/>
      <c r="I7" s="646"/>
      <c r="J7" s="646"/>
    </row>
    <row r="8" spans="1:10" ht="15.75">
      <c r="A8" s="647" t="s">
        <v>24</v>
      </c>
      <c r="B8" s="648"/>
      <c r="C8" s="317" t="s">
        <v>25</v>
      </c>
      <c r="D8" s="317" t="s">
        <v>26</v>
      </c>
      <c r="E8" s="317" t="s">
        <v>27</v>
      </c>
      <c r="F8" s="317" t="s">
        <v>28</v>
      </c>
      <c r="G8" s="317" t="s">
        <v>29</v>
      </c>
      <c r="H8" s="317" t="s">
        <v>30</v>
      </c>
      <c r="I8" s="317" t="s">
        <v>31</v>
      </c>
      <c r="J8" s="317" t="s">
        <v>32</v>
      </c>
    </row>
    <row r="9" spans="1:10" s="319" customFormat="1" ht="15.75">
      <c r="A9" s="649" t="s">
        <v>88</v>
      </c>
      <c r="B9" s="649"/>
      <c r="C9" s="318">
        <f>C10+C11</f>
        <v>63</v>
      </c>
      <c r="D9" s="318">
        <f aca="true" t="shared" si="0" ref="D9:J9">D10+D11</f>
        <v>222756</v>
      </c>
      <c r="E9" s="318">
        <f t="shared" si="0"/>
        <v>63</v>
      </c>
      <c r="F9" s="318">
        <f t="shared" si="0"/>
        <v>222756</v>
      </c>
      <c r="G9" s="318">
        <f t="shared" si="0"/>
        <v>16</v>
      </c>
      <c r="H9" s="318">
        <f t="shared" si="0"/>
        <v>122597</v>
      </c>
      <c r="I9" s="318">
        <f t="shared" si="0"/>
        <v>16</v>
      </c>
      <c r="J9" s="318">
        <f t="shared" si="0"/>
        <v>118218</v>
      </c>
    </row>
    <row r="10" spans="1:10" s="319" customFormat="1" ht="15.75">
      <c r="A10" s="211" t="s">
        <v>46</v>
      </c>
      <c r="B10" s="212" t="s">
        <v>196</v>
      </c>
      <c r="C10" s="318"/>
      <c r="D10" s="318"/>
      <c r="E10" s="318"/>
      <c r="F10" s="318"/>
      <c r="G10" s="318"/>
      <c r="H10" s="318"/>
      <c r="I10" s="318"/>
      <c r="J10" s="318"/>
    </row>
    <row r="11" spans="1:10" s="319" customFormat="1" ht="15.75">
      <c r="A11" s="211" t="s">
        <v>50</v>
      </c>
      <c r="B11" s="212" t="s">
        <v>197</v>
      </c>
      <c r="C11" s="318">
        <f>C12+C13+C14+C15+C16+C17</f>
        <v>63</v>
      </c>
      <c r="D11" s="318">
        <f aca="true" t="shared" si="1" ref="D11:J11">D12+D13+D14+D15+D16+D17</f>
        <v>222756</v>
      </c>
      <c r="E11" s="318">
        <f t="shared" si="1"/>
        <v>63</v>
      </c>
      <c r="F11" s="318">
        <f t="shared" si="1"/>
        <v>222756</v>
      </c>
      <c r="G11" s="318">
        <f t="shared" si="1"/>
        <v>16</v>
      </c>
      <c r="H11" s="318">
        <f t="shared" si="1"/>
        <v>122597</v>
      </c>
      <c r="I11" s="318">
        <f t="shared" si="1"/>
        <v>16</v>
      </c>
      <c r="J11" s="318">
        <f t="shared" si="1"/>
        <v>118218</v>
      </c>
    </row>
    <row r="12" spans="1:10" s="319" customFormat="1" ht="15.75">
      <c r="A12" s="214" t="s">
        <v>25</v>
      </c>
      <c r="B12" s="215" t="s">
        <v>198</v>
      </c>
      <c r="C12" s="464">
        <v>24</v>
      </c>
      <c r="D12" s="464">
        <v>114504</v>
      </c>
      <c r="E12" s="464">
        <v>24</v>
      </c>
      <c r="F12" s="464">
        <v>114504</v>
      </c>
      <c r="G12" s="464">
        <v>12</v>
      </c>
      <c r="H12" s="464">
        <v>104556</v>
      </c>
      <c r="I12" s="464">
        <v>12</v>
      </c>
      <c r="J12" s="464">
        <v>104556</v>
      </c>
    </row>
    <row r="13" spans="1:14" s="319" customFormat="1" ht="15.75">
      <c r="A13" s="214" t="s">
        <v>26</v>
      </c>
      <c r="B13" s="215" t="s">
        <v>199</v>
      </c>
      <c r="C13" s="318"/>
      <c r="D13" s="318"/>
      <c r="E13" s="318"/>
      <c r="F13" s="318"/>
      <c r="G13" s="318"/>
      <c r="H13" s="318"/>
      <c r="I13" s="318"/>
      <c r="J13" s="318"/>
      <c r="N13" s="320"/>
    </row>
    <row r="14" spans="1:14" s="319" customFormat="1" ht="15.75">
      <c r="A14" s="214" t="s">
        <v>27</v>
      </c>
      <c r="B14" s="215" t="s">
        <v>200</v>
      </c>
      <c r="C14" s="117">
        <v>12</v>
      </c>
      <c r="D14" s="117">
        <v>18588</v>
      </c>
      <c r="E14" s="117">
        <v>12</v>
      </c>
      <c r="F14" s="117">
        <v>18588</v>
      </c>
      <c r="G14" s="117">
        <v>0</v>
      </c>
      <c r="H14" s="117">
        <v>3675</v>
      </c>
      <c r="I14" s="117">
        <v>0</v>
      </c>
      <c r="J14" s="117">
        <v>3675</v>
      </c>
      <c r="N14" s="320"/>
    </row>
    <row r="15" spans="1:14" s="319" customFormat="1" ht="15.75">
      <c r="A15" s="214" t="s">
        <v>28</v>
      </c>
      <c r="B15" s="215" t="s">
        <v>201</v>
      </c>
      <c r="C15" s="318">
        <v>14</v>
      </c>
      <c r="D15" s="318">
        <v>42104</v>
      </c>
      <c r="E15" s="318">
        <v>14</v>
      </c>
      <c r="F15" s="318">
        <v>42104</v>
      </c>
      <c r="G15" s="318">
        <v>0</v>
      </c>
      <c r="H15" s="318">
        <v>0</v>
      </c>
      <c r="I15" s="318">
        <v>0</v>
      </c>
      <c r="J15" s="318">
        <v>0</v>
      </c>
      <c r="N15" s="320"/>
    </row>
    <row r="16" spans="1:10" s="319" customFormat="1" ht="15.75">
      <c r="A16" s="214" t="s">
        <v>29</v>
      </c>
      <c r="B16" s="215" t="s">
        <v>202</v>
      </c>
      <c r="C16" s="117">
        <v>7</v>
      </c>
      <c r="D16" s="117">
        <v>30100</v>
      </c>
      <c r="E16" s="117">
        <v>7</v>
      </c>
      <c r="F16" s="117">
        <v>30100</v>
      </c>
      <c r="G16" s="117">
        <v>0</v>
      </c>
      <c r="H16" s="117">
        <v>0</v>
      </c>
      <c r="I16" s="117">
        <v>0</v>
      </c>
      <c r="J16" s="117">
        <v>0</v>
      </c>
    </row>
    <row r="17" spans="1:10" s="319" customFormat="1" ht="15.75">
      <c r="A17" s="214" t="s">
        <v>30</v>
      </c>
      <c r="B17" s="216" t="s">
        <v>203</v>
      </c>
      <c r="C17" s="321">
        <v>6</v>
      </c>
      <c r="D17" s="321">
        <v>17460</v>
      </c>
      <c r="E17" s="321">
        <v>6</v>
      </c>
      <c r="F17" s="321">
        <v>17460</v>
      </c>
      <c r="G17" s="321">
        <v>4</v>
      </c>
      <c r="H17" s="321">
        <v>14366</v>
      </c>
      <c r="I17" s="321">
        <v>4</v>
      </c>
      <c r="J17" s="321">
        <v>9987</v>
      </c>
    </row>
    <row r="18" spans="1:11" s="324" customFormat="1" ht="22.5" customHeight="1">
      <c r="A18" s="5"/>
      <c r="B18" s="650"/>
      <c r="C18" s="650"/>
      <c r="D18" s="322"/>
      <c r="E18" s="323"/>
      <c r="F18" s="322"/>
      <c r="G18" s="650" t="str">
        <f>TT!C4</f>
        <v>Hà Nam, ngày 30 tháng 9 năm 2021</v>
      </c>
      <c r="H18" s="650"/>
      <c r="I18" s="650"/>
      <c r="J18" s="650"/>
      <c r="K18" s="144"/>
    </row>
    <row r="19" spans="1:10" ht="21.75" customHeight="1">
      <c r="A19" s="5"/>
      <c r="B19" s="642" t="s">
        <v>83</v>
      </c>
      <c r="C19" s="642"/>
      <c r="D19" s="325"/>
      <c r="E19" s="325"/>
      <c r="F19" s="325"/>
      <c r="G19" s="642" t="str">
        <f>'[4]TT'!C5</f>
        <v>PHÓ CỤC TRƯỞNG</v>
      </c>
      <c r="H19" s="642"/>
      <c r="I19" s="642"/>
      <c r="J19" s="642"/>
    </row>
    <row r="20" spans="2:10" ht="16.5">
      <c r="B20" s="228"/>
      <c r="C20" s="228"/>
      <c r="D20" s="222"/>
      <c r="E20" s="222"/>
      <c r="F20" s="222"/>
      <c r="G20" s="228"/>
      <c r="H20" s="228"/>
      <c r="I20" s="228"/>
      <c r="J20" s="228"/>
    </row>
    <row r="21" spans="2:10" ht="16.5">
      <c r="B21" s="228"/>
      <c r="C21" s="228"/>
      <c r="D21" s="222"/>
      <c r="E21" s="222"/>
      <c r="F21" s="222"/>
      <c r="G21" s="228"/>
      <c r="H21" s="228"/>
      <c r="I21" s="228"/>
      <c r="J21" s="228"/>
    </row>
    <row r="22" spans="2:10" ht="16.5">
      <c r="B22" s="228"/>
      <c r="C22" s="228"/>
      <c r="D22" s="222"/>
      <c r="E22" s="222"/>
      <c r="F22" s="222"/>
      <c r="G22" s="228"/>
      <c r="H22" s="228"/>
      <c r="I22" s="228"/>
      <c r="J22" s="228"/>
    </row>
    <row r="23" spans="2:10" ht="16.5">
      <c r="B23" s="643" t="str">
        <f>'[4]TT'!C6</f>
        <v>Trần Đức Toản</v>
      </c>
      <c r="C23" s="643"/>
      <c r="D23" s="222"/>
      <c r="E23" s="222"/>
      <c r="F23" s="222"/>
      <c r="G23" s="643" t="str">
        <f>'[4]TT'!C3</f>
        <v>Vũ Ngọc Phương</v>
      </c>
      <c r="H23" s="643"/>
      <c r="I23" s="643"/>
      <c r="J23" s="643"/>
    </row>
  </sheetData>
  <sheetProtection formatCells="0" formatColumns="0" formatRows="0" insertRows="0" deleteRows="0"/>
  <mergeCells count="26">
    <mergeCell ref="A1:B1"/>
    <mergeCell ref="C1:H1"/>
    <mergeCell ref="I1:J1"/>
    <mergeCell ref="I2:J2"/>
    <mergeCell ref="A3:A7"/>
    <mergeCell ref="B3:B7"/>
    <mergeCell ref="C3:D3"/>
    <mergeCell ref="E3:F3"/>
    <mergeCell ref="G3:H3"/>
    <mergeCell ref="I3:J3"/>
    <mergeCell ref="C4:C7"/>
    <mergeCell ref="D4:D7"/>
    <mergeCell ref="E4:E7"/>
    <mergeCell ref="F4:F7"/>
    <mergeCell ref="G4:G7"/>
    <mergeCell ref="H4:H7"/>
    <mergeCell ref="B19:C19"/>
    <mergeCell ref="G19:J19"/>
    <mergeCell ref="B23:C23"/>
    <mergeCell ref="G23:J23"/>
    <mergeCell ref="I4:I7"/>
    <mergeCell ref="J4:J7"/>
    <mergeCell ref="A8:B8"/>
    <mergeCell ref="A9:B9"/>
    <mergeCell ref="B18:C18"/>
    <mergeCell ref="G18:J18"/>
  </mergeCells>
  <printOptions/>
  <pageMargins left="0.38" right="0.31496062992125984" top="0.39" bottom="0.42" header="0.31496062992125984" footer="0.31496062992125984"/>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Windows User</cp:lastModifiedBy>
  <cp:lastPrinted>2021-10-02T06:48:47Z</cp:lastPrinted>
  <dcterms:created xsi:type="dcterms:W3CDTF">2020-05-04T02:25:17Z</dcterms:created>
  <dcterms:modified xsi:type="dcterms:W3CDTF">2021-12-06T02:00:38Z</dcterms:modified>
  <cp:category/>
  <cp:version/>
  <cp:contentType/>
  <cp:contentStatus/>
</cp:coreProperties>
</file>